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fileSharing readOnlyRecommended="1" userName="Gavinski, Dustin M" algorithmName="SHA-512" hashValue="CM6qMqNYlQY6ELLBogdianDkvMJQhIznLGy3H3ynqbeuT+g1JrbSozXFMXD92z9lPoPXMQP0X7C7dGZkpZPT3w==" saltValue="J6qSC+N/XX6TSGLFxOk6eg==" spinCount="100000"/>
  <workbookPr defaultThemeVersion="124226"/>
  <mc:AlternateContent xmlns:mc="http://schemas.openxmlformats.org/markup-compatibility/2006">
    <mc:Choice Requires="x15">
      <x15ac:absPath xmlns:x15ac="http://schemas.microsoft.com/office/spreadsheetml/2010/11/ac" url="G:\FundAdm\123DATA\TAXES\Dividends\2018 Dividends\Dividend Downloads\"/>
    </mc:Choice>
  </mc:AlternateContent>
  <bookViews>
    <workbookView xWindow="0" yWindow="1728" windowWidth="11400" windowHeight="5628" tabRatio="601"/>
  </bookViews>
  <sheets>
    <sheet name="Primary Layout" sheetId="1" r:id="rId1"/>
  </sheets>
  <definedNames>
    <definedName name="_xlnm._FilterDatabase" localSheetId="0" hidden="1">'Primary Layout'!$A$16:$AP$263</definedName>
    <definedName name="_xlnm.Print_Area" localSheetId="0">'Primary Layout'!$A$16:$AF$16</definedName>
    <definedName name="_xlnm.Print_Titles" localSheetId="0">'Primary Layout'!$3:$15</definedName>
    <definedName name="Z_22F04530_21BA_4ECD_ADEF_8F55357588AF_.wvu.PrintArea" localSheetId="0" hidden="1">'Primary Layout'!$A$16:$AF$16</definedName>
    <definedName name="Z_22F04530_21BA_4ECD_ADEF_8F55357588AF_.wvu.PrintTitles" localSheetId="0" hidden="1">'Primary Layout'!$3:$15</definedName>
    <definedName name="Z_48387A8C_EF6B_4B4D_BB4F_0D0B3FCD127B_.wvu.PrintArea" localSheetId="0" hidden="1">'Primary Layout'!$A$16:$AF$16</definedName>
    <definedName name="Z_48387A8C_EF6B_4B4D_BB4F_0D0B3FCD127B_.wvu.PrintTitles" localSheetId="0" hidden="1">'Primary Layout'!$3:$15</definedName>
    <definedName name="Z_4EF779F4_5127_4CA1_A8A7_DF8D4CE8A135_.wvu.PrintArea" localSheetId="0" hidden="1">'Primary Layout'!$A$16:$AF$16</definedName>
    <definedName name="Z_4EF779F4_5127_4CA1_A8A7_DF8D4CE8A135_.wvu.PrintTitles" localSheetId="0" hidden="1">'Primary Layout'!$3:$15</definedName>
    <definedName name="Z_5D591A08_85A8_4751_B53A_9F0A9CD6F4A9_.wvu.PrintArea" localSheetId="0" hidden="1">'Primary Layout'!$A$16:$AF$16</definedName>
    <definedName name="Z_5D591A08_85A8_4751_B53A_9F0A9CD6F4A9_.wvu.PrintTitles" localSheetId="0" hidden="1">'Primary Layout'!$3:$15</definedName>
    <definedName name="Z_5FE68C1F_8947_4073_8035_C3F79518F44C_.wvu.PrintArea" localSheetId="0" hidden="1">'Primary Layout'!$A$16:$AF$16</definedName>
    <definedName name="Z_5FE68C1F_8947_4073_8035_C3F79518F44C_.wvu.PrintTitles" localSheetId="0" hidden="1">'Primary Layout'!$3:$15</definedName>
    <definedName name="Z_63604223_8FE4_4911_97EE_CC5F69910532_.wvu.PrintArea" localSheetId="0" hidden="1">'Primary Layout'!$A$16:$AF$16</definedName>
    <definedName name="Z_63604223_8FE4_4911_97EE_CC5F69910532_.wvu.PrintTitles" localSheetId="0" hidden="1">'Primary Layout'!$3:$15</definedName>
    <definedName name="Z_63DEF052_FF90_43A4_BF09_72B422F49C89_.wvu.PrintArea" localSheetId="0" hidden="1">'Primary Layout'!$A$16:$AF$16</definedName>
    <definedName name="Z_63DEF052_FF90_43A4_BF09_72B422F49C89_.wvu.PrintTitles" localSheetId="0" hidden="1">'Primary Layout'!$3:$15</definedName>
    <definedName name="Z_6F3A4E6E_E674_495A_8A5A_1DBBD5FCF6D7_.wvu.PrintArea" localSheetId="0" hidden="1">'Primary Layout'!$A$16:$AF$16</definedName>
    <definedName name="Z_6F3A4E6E_E674_495A_8A5A_1DBBD5FCF6D7_.wvu.PrintTitles" localSheetId="0" hidden="1">'Primary Layout'!$3:$15</definedName>
    <definedName name="Z_C85AA357_C176_44EF_B4D4_CC613699648F_.wvu.PrintArea" localSheetId="0" hidden="1">'Primary Layout'!$A$16:$AF$16</definedName>
    <definedName name="Z_C85AA357_C176_44EF_B4D4_CC613699648F_.wvu.PrintTitles" localSheetId="0" hidden="1">'Primary Layout'!$3:$15</definedName>
    <definedName name="Z_DEBC488A_A940_4E03_B152_3A04D4C4FCEF_.wvu.PrintArea" localSheetId="0" hidden="1">'Primary Layout'!$A$16:$AF$16</definedName>
    <definedName name="Z_DEBC488A_A940_4E03_B152_3A04D4C4FCEF_.wvu.PrintTitles" localSheetId="0" hidden="1">'Primary Layout'!$3:$15</definedName>
    <definedName name="Z_E855F222_58DE_4B29_AA0C_639EDDD8B11F_.wvu.PrintArea" localSheetId="0" hidden="1">'Primary Layout'!$A$16:$AF$16</definedName>
    <definedName name="Z_E855F222_58DE_4B29_AA0C_639EDDD8B11F_.wvu.PrintTitles" localSheetId="0" hidden="1">'Primary Layout'!$3:$15</definedName>
    <definedName name="Z_EC927F05_9053_422A_83DB_BF5D3B9DDD3E_.wvu.PrintArea" localSheetId="0" hidden="1">'Primary Layout'!$A$16:$AF$16</definedName>
    <definedName name="Z_EC927F05_9053_422A_83DB_BF5D3B9DDD3E_.wvu.PrintTitles" localSheetId="0" hidden="1">'Primary Layout'!$3:$15</definedName>
  </definedNames>
  <calcPr calcId="171027"/>
  <customWorkbookViews>
    <customWorkbookView name="Kleinhans, Daniel A - Personal View" guid="{48387A8C-EF6B-4B4D-BB4F-0D0B3FCD127B}" mergeInterval="0" personalView="1" maximized="1" xWindow="-8" yWindow="-8" windowWidth="1616" windowHeight="854" tabRatio="601" activeSheetId="1"/>
    <customWorkbookView name="Rappl, Steven A - Personal View" guid="{C85AA357-C176-44EF-B4D4-CC613699648F}" mergeInterval="0" personalView="1" maximized="1" xWindow="2798" yWindow="-8" windowWidth="1456" windowHeight="916" tabRatio="601" activeSheetId="1"/>
    <customWorkbookView name="Trolinger, Bradford A - Personal View" guid="{63604223-8FE4-4911-97EE-CC5F69910532}" mergeInterval="0" personalView="1" maximized="1" xWindow="-8" yWindow="-8" windowWidth="1616" windowHeight="872" tabRatio="601" activeSheetId="1"/>
    <customWorkbookView name="Rappl, Andrew M - Personal View" guid="{22F04530-21BA-4ECD-ADEF-8F55357588AF}" mergeInterval="0" personalView="1" maximized="1" xWindow="-8" yWindow="-8" windowWidth="1382" windowHeight="744" tabRatio="601" activeSheetId="1"/>
    <customWorkbookView name="Gavinski, Dustin M - Personal View" guid="{6F3A4E6E-E674-495A-8A5A-1DBBD5FCF6D7}" mergeInterval="0" personalView="1" maximized="1" xWindow="-8" yWindow="-8" windowWidth="1382" windowHeight="740" tabRatio="601" activeSheetId="1"/>
    <customWorkbookView name="Oehler, Jason J - Personal View" guid="{DEBC488A-A940-4E03-B152-3A04D4C4FCEF}" mergeInterval="0" personalView="1" maximized="1" xWindow="-8" yWindow="-8" windowWidth="1616" windowHeight="876" tabRatio="601" activeSheetId="1"/>
    <customWorkbookView name="Rappl, Scott J - Personal View" guid="{5FE68C1F-8947-4073-8035-C3F79518F44C}" mergeInterval="0" personalView="1" maximized="1" xWindow="1432" yWindow="-8" windowWidth="1456" windowHeight="916" tabRatio="601" activeSheetId="1"/>
    <customWorkbookView name="Klein, Michael G - Personal View" guid="{5D591A08-85A8-4751-B53A-9F0A9CD6F4A9}" mergeInterval="0" personalView="1" maximized="1" xWindow="1592" yWindow="-8" windowWidth="1456" windowHeight="916" tabRatio="601" activeSheetId="1"/>
    <customWorkbookView name="Zaidel, Jeremy J - Personal View" guid="{EC927F05-9053-422A-83DB-BF5D3B9DDD3E}" mergeInterval="0" personalView="1" maximized="1" xWindow="-8" yWindow="-8" windowWidth="1616" windowHeight="872" tabRatio="601" activeSheetId="1"/>
    <customWorkbookView name="Hansen, Cameron J - Personal View" guid="{4EF779F4-5127-4CA1-A8A7-DF8D4CE8A135}" mergeInterval="0" personalView="1" maximized="1" xWindow="-8" yWindow="-8" windowWidth="1616" windowHeight="876" tabRatio="601" activeSheetId="1"/>
    <customWorkbookView name="Carpenter, Ryan J - Personal View" guid="{E855F222-58DE-4B29-AA0C-639EDDD8B11F}" mergeInterval="0" personalView="1" maximized="1" xWindow="-8" yWindow="-8" windowWidth="1456" windowHeight="854" tabRatio="601" activeSheetId="1"/>
    <customWorkbookView name="Loke, Jacqueline S - Personal View" guid="{63DEF052-FF90-43A4-BF09-72B422F49C89}" mergeInterval="0" personalView="1" maximized="1" xWindow="1591" yWindow="-9" windowWidth="1458" windowHeight="918" tabRatio="601" activeSheetId="1"/>
  </customWorkbookViews>
</workbook>
</file>

<file path=xl/calcChain.xml><?xml version="1.0" encoding="utf-8"?>
<calcChain xmlns="http://schemas.openxmlformats.org/spreadsheetml/2006/main">
  <c r="Q17" i="1" l="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3" i="1"/>
  <c r="Q54" i="1"/>
  <c r="Q55" i="1"/>
  <c r="Q56" i="1"/>
  <c r="Q57" i="1"/>
  <c r="Q58" i="1"/>
  <c r="Q59" i="1"/>
  <c r="Q60" i="1"/>
  <c r="Q61" i="1"/>
  <c r="Q62" i="1"/>
  <c r="Q63" i="1"/>
  <c r="Q64" i="1"/>
  <c r="Q65" i="1"/>
  <c r="Q66" i="1"/>
  <c r="Q67" i="1"/>
  <c r="Q68" i="1"/>
  <c r="Q69" i="1"/>
  <c r="Q70" i="1"/>
  <c r="Q71"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6" i="1"/>
  <c r="Q157" i="1"/>
  <c r="Q158" i="1"/>
  <c r="Q159"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M17" i="1"/>
  <c r="J17" i="1" s="1"/>
  <c r="M18" i="1"/>
  <c r="J18" i="1" s="1"/>
  <c r="M19" i="1"/>
  <c r="J19" i="1" s="1"/>
  <c r="M20" i="1"/>
  <c r="J20" i="1" s="1"/>
  <c r="M21" i="1"/>
  <c r="J21" i="1" s="1"/>
  <c r="M22" i="1"/>
  <c r="J22" i="1" s="1"/>
  <c r="M23" i="1"/>
  <c r="J23" i="1" s="1"/>
  <c r="M24" i="1"/>
  <c r="J24" i="1" s="1"/>
  <c r="M25" i="1"/>
  <c r="J25" i="1" s="1"/>
  <c r="M26" i="1"/>
  <c r="J26" i="1" s="1"/>
  <c r="M27" i="1"/>
  <c r="J27" i="1" s="1"/>
  <c r="M28" i="1"/>
  <c r="J28" i="1" s="1"/>
  <c r="M29" i="1"/>
  <c r="J29" i="1" s="1"/>
  <c r="M30" i="1"/>
  <c r="J30" i="1" s="1"/>
  <c r="M31" i="1"/>
  <c r="J31" i="1" s="1"/>
  <c r="M32" i="1"/>
  <c r="J32" i="1" s="1"/>
  <c r="M33" i="1"/>
  <c r="J33" i="1" s="1"/>
  <c r="M34" i="1"/>
  <c r="J34" i="1" s="1"/>
  <c r="M35" i="1"/>
  <c r="J35" i="1" s="1"/>
  <c r="M36" i="1"/>
  <c r="J36" i="1" s="1"/>
  <c r="M37" i="1"/>
  <c r="J37" i="1" s="1"/>
  <c r="M38" i="1"/>
  <c r="J38" i="1" s="1"/>
  <c r="M39" i="1"/>
  <c r="J39" i="1" s="1"/>
  <c r="M40" i="1"/>
  <c r="J40" i="1" s="1"/>
  <c r="M41" i="1"/>
  <c r="J41" i="1" s="1"/>
  <c r="M42" i="1"/>
  <c r="J42" i="1" s="1"/>
  <c r="M43" i="1"/>
  <c r="J43" i="1" s="1"/>
  <c r="M44" i="1"/>
  <c r="J44" i="1" s="1"/>
  <c r="M45" i="1"/>
  <c r="J45" i="1" s="1"/>
  <c r="M46" i="1"/>
  <c r="J46" i="1" s="1"/>
  <c r="M47" i="1"/>
  <c r="J47" i="1" s="1"/>
  <c r="M48" i="1"/>
  <c r="J48" i="1" s="1"/>
  <c r="M49" i="1"/>
  <c r="J49" i="1" s="1"/>
  <c r="M50" i="1"/>
  <c r="J50" i="1" s="1"/>
  <c r="M51" i="1"/>
  <c r="J51" i="1" s="1"/>
  <c r="M53" i="1"/>
  <c r="J53" i="1" s="1"/>
  <c r="M54" i="1"/>
  <c r="J54" i="1" s="1"/>
  <c r="M55" i="1"/>
  <c r="J55" i="1" s="1"/>
  <c r="M56" i="1"/>
  <c r="J56" i="1" s="1"/>
  <c r="M57" i="1"/>
  <c r="J57" i="1" s="1"/>
  <c r="M58" i="1"/>
  <c r="J58" i="1" s="1"/>
  <c r="M59" i="1"/>
  <c r="J59" i="1" s="1"/>
  <c r="M60" i="1"/>
  <c r="J60" i="1" s="1"/>
  <c r="M61" i="1"/>
  <c r="J61" i="1" s="1"/>
  <c r="M62" i="1"/>
  <c r="J62" i="1" s="1"/>
  <c r="M63" i="1"/>
  <c r="J63" i="1" s="1"/>
  <c r="M64" i="1"/>
  <c r="J64" i="1" s="1"/>
  <c r="M65" i="1"/>
  <c r="J65" i="1" s="1"/>
  <c r="M66" i="1"/>
  <c r="J66" i="1" s="1"/>
  <c r="M67" i="1"/>
  <c r="J67" i="1" s="1"/>
  <c r="M68" i="1"/>
  <c r="J68" i="1" s="1"/>
  <c r="M69" i="1"/>
  <c r="J69" i="1" s="1"/>
  <c r="M70" i="1"/>
  <c r="J70" i="1" s="1"/>
  <c r="M71" i="1"/>
  <c r="J71" i="1" s="1"/>
  <c r="M73" i="1"/>
  <c r="J73" i="1" s="1"/>
  <c r="M74" i="1"/>
  <c r="J74" i="1" s="1"/>
  <c r="M75" i="1"/>
  <c r="J75" i="1" s="1"/>
  <c r="M76" i="1"/>
  <c r="J76" i="1" s="1"/>
  <c r="M77" i="1"/>
  <c r="J77" i="1" s="1"/>
  <c r="M78" i="1"/>
  <c r="J78" i="1" s="1"/>
  <c r="M79" i="1"/>
  <c r="J79" i="1" s="1"/>
  <c r="M80" i="1"/>
  <c r="J80" i="1" s="1"/>
  <c r="M81" i="1"/>
  <c r="J81" i="1" s="1"/>
  <c r="M82" i="1"/>
  <c r="J82" i="1" s="1"/>
  <c r="M83" i="1"/>
  <c r="J83" i="1" s="1"/>
  <c r="M84" i="1"/>
  <c r="J84" i="1" s="1"/>
  <c r="M85" i="1"/>
  <c r="J85" i="1" s="1"/>
  <c r="M86" i="1"/>
  <c r="J86" i="1" s="1"/>
  <c r="M87" i="1"/>
  <c r="J87" i="1" s="1"/>
  <c r="M88" i="1"/>
  <c r="J88" i="1" s="1"/>
  <c r="M89" i="1"/>
  <c r="J89" i="1" s="1"/>
  <c r="M90" i="1"/>
  <c r="J90" i="1" s="1"/>
  <c r="M91" i="1"/>
  <c r="J91" i="1" s="1"/>
  <c r="M92" i="1"/>
  <c r="J92" i="1" s="1"/>
  <c r="M93" i="1"/>
  <c r="J93" i="1" s="1"/>
  <c r="M94" i="1"/>
  <c r="J94" i="1" s="1"/>
  <c r="M95" i="1"/>
  <c r="J95" i="1" s="1"/>
  <c r="M96" i="1"/>
  <c r="J96" i="1" s="1"/>
  <c r="M97" i="1"/>
  <c r="J97" i="1" s="1"/>
  <c r="M98" i="1"/>
  <c r="J98" i="1" s="1"/>
  <c r="M99" i="1"/>
  <c r="J99" i="1" s="1"/>
  <c r="M100" i="1"/>
  <c r="J100" i="1" s="1"/>
  <c r="M101" i="1"/>
  <c r="J101" i="1" s="1"/>
  <c r="M103" i="1"/>
  <c r="J103" i="1" s="1"/>
  <c r="M104" i="1"/>
  <c r="J104" i="1" s="1"/>
  <c r="M105" i="1"/>
  <c r="J105" i="1" s="1"/>
  <c r="M106" i="1"/>
  <c r="J106" i="1" s="1"/>
  <c r="M107" i="1"/>
  <c r="J107" i="1" s="1"/>
  <c r="M108" i="1"/>
  <c r="J108" i="1" s="1"/>
  <c r="M109" i="1"/>
  <c r="J109" i="1" s="1"/>
  <c r="M110" i="1"/>
  <c r="J110" i="1" s="1"/>
  <c r="M111" i="1"/>
  <c r="J111" i="1" s="1"/>
  <c r="M112" i="1"/>
  <c r="J112" i="1" s="1"/>
  <c r="M113" i="1"/>
  <c r="J113" i="1" s="1"/>
  <c r="M114" i="1"/>
  <c r="J114" i="1" s="1"/>
  <c r="M115" i="1"/>
  <c r="J115" i="1" s="1"/>
  <c r="M116" i="1"/>
  <c r="J116" i="1" s="1"/>
  <c r="M117" i="1"/>
  <c r="J117" i="1" s="1"/>
  <c r="M118" i="1"/>
  <c r="J118" i="1" s="1"/>
  <c r="M119" i="1"/>
  <c r="J119" i="1" s="1"/>
  <c r="M120" i="1"/>
  <c r="J120" i="1" s="1"/>
  <c r="M121" i="1"/>
  <c r="J121" i="1" s="1"/>
  <c r="M122" i="1"/>
  <c r="J122" i="1" s="1"/>
  <c r="M123" i="1"/>
  <c r="J123" i="1" s="1"/>
  <c r="M124" i="1"/>
  <c r="J124" i="1" s="1"/>
  <c r="M125" i="1"/>
  <c r="J125" i="1" s="1"/>
  <c r="M126" i="1"/>
  <c r="J126" i="1" s="1"/>
  <c r="M127" i="1"/>
  <c r="J127" i="1" s="1"/>
  <c r="M128" i="1"/>
  <c r="J128" i="1" s="1"/>
  <c r="M129" i="1"/>
  <c r="J129" i="1" s="1"/>
  <c r="M130" i="1"/>
  <c r="J130" i="1" s="1"/>
  <c r="M131" i="1"/>
  <c r="J131" i="1" s="1"/>
  <c r="M132" i="1"/>
  <c r="J132" i="1" s="1"/>
  <c r="M133" i="1"/>
  <c r="J133" i="1" s="1"/>
  <c r="M134" i="1"/>
  <c r="J134" i="1" s="1"/>
  <c r="M135" i="1"/>
  <c r="J135" i="1" s="1"/>
  <c r="M136" i="1"/>
  <c r="J136" i="1" s="1"/>
  <c r="M137" i="1"/>
  <c r="J137" i="1" s="1"/>
  <c r="M138" i="1"/>
  <c r="J138" i="1" s="1"/>
  <c r="M139" i="1"/>
  <c r="J139" i="1" s="1"/>
  <c r="M140" i="1"/>
  <c r="J140" i="1" s="1"/>
  <c r="M141" i="1"/>
  <c r="J141" i="1" s="1"/>
  <c r="M142" i="1"/>
  <c r="J142" i="1" s="1"/>
  <c r="M143" i="1"/>
  <c r="J143" i="1" s="1"/>
  <c r="M144" i="1"/>
  <c r="J144" i="1" s="1"/>
  <c r="M145" i="1"/>
  <c r="J145" i="1" s="1"/>
  <c r="M146" i="1"/>
  <c r="J146" i="1" s="1"/>
  <c r="M147" i="1"/>
  <c r="J147" i="1" s="1"/>
  <c r="M148" i="1"/>
  <c r="J148" i="1" s="1"/>
  <c r="M149" i="1"/>
  <c r="J149" i="1" s="1"/>
  <c r="M150" i="1"/>
  <c r="J150" i="1" s="1"/>
  <c r="M151" i="1"/>
  <c r="J151" i="1" s="1"/>
  <c r="M152" i="1"/>
  <c r="J152" i="1" s="1"/>
  <c r="M153" i="1"/>
  <c r="J153" i="1" s="1"/>
  <c r="M154" i="1"/>
  <c r="J154" i="1" s="1"/>
  <c r="M156" i="1"/>
  <c r="J156" i="1" s="1"/>
  <c r="M157" i="1"/>
  <c r="J157" i="1" s="1"/>
  <c r="M158" i="1"/>
  <c r="J158" i="1" s="1"/>
  <c r="M159" i="1"/>
  <c r="J159" i="1" s="1"/>
  <c r="M161" i="1"/>
  <c r="J161" i="1" s="1"/>
  <c r="M162" i="1"/>
  <c r="J162" i="1" s="1"/>
  <c r="M163" i="1"/>
  <c r="J163" i="1" s="1"/>
  <c r="M164" i="1"/>
  <c r="J164" i="1" s="1"/>
  <c r="M165" i="1"/>
  <c r="J165" i="1" s="1"/>
  <c r="M166" i="1"/>
  <c r="J166" i="1" s="1"/>
  <c r="M167" i="1"/>
  <c r="J167" i="1" s="1"/>
  <c r="M168" i="1"/>
  <c r="J168" i="1" s="1"/>
  <c r="M169" i="1"/>
  <c r="J169" i="1" s="1"/>
  <c r="M170" i="1"/>
  <c r="J170" i="1" s="1"/>
  <c r="M171" i="1"/>
  <c r="J171" i="1" s="1"/>
  <c r="M172" i="1"/>
  <c r="J172" i="1" s="1"/>
  <c r="M173" i="1"/>
  <c r="J173" i="1" s="1"/>
  <c r="M174" i="1"/>
  <c r="J174" i="1" s="1"/>
  <c r="M175" i="1"/>
  <c r="J175" i="1" s="1"/>
  <c r="M176" i="1"/>
  <c r="J176" i="1" s="1"/>
  <c r="M177" i="1"/>
  <c r="J177" i="1" s="1"/>
  <c r="M178" i="1"/>
  <c r="J178" i="1" s="1"/>
  <c r="M179" i="1"/>
  <c r="J179" i="1" s="1"/>
  <c r="M180" i="1"/>
  <c r="J180" i="1" s="1"/>
  <c r="M181" i="1"/>
  <c r="J181" i="1" s="1"/>
  <c r="M182" i="1"/>
  <c r="J182" i="1" s="1"/>
  <c r="M183" i="1"/>
  <c r="J183" i="1" s="1"/>
  <c r="M184" i="1"/>
  <c r="J184" i="1" s="1"/>
  <c r="M185" i="1"/>
  <c r="J185" i="1" s="1"/>
  <c r="M186" i="1"/>
  <c r="J186" i="1" s="1"/>
  <c r="M187" i="1"/>
  <c r="J187" i="1" s="1"/>
  <c r="M188" i="1"/>
  <c r="J188" i="1" s="1"/>
  <c r="M189" i="1"/>
  <c r="J189" i="1" s="1"/>
  <c r="M190" i="1"/>
  <c r="J190" i="1" s="1"/>
  <c r="M191" i="1"/>
  <c r="J191" i="1" s="1"/>
  <c r="M192" i="1"/>
  <c r="J192" i="1" s="1"/>
  <c r="M193" i="1"/>
  <c r="J193" i="1" s="1"/>
  <c r="M194" i="1"/>
  <c r="J194" i="1" s="1"/>
  <c r="M195" i="1"/>
  <c r="J195" i="1" s="1"/>
  <c r="M196" i="1"/>
  <c r="J196" i="1" s="1"/>
  <c r="M197" i="1"/>
  <c r="J197" i="1" s="1"/>
  <c r="M198" i="1"/>
  <c r="J198" i="1" s="1"/>
  <c r="M199" i="1"/>
  <c r="J199" i="1" s="1"/>
  <c r="M200" i="1"/>
  <c r="J200" i="1" s="1"/>
  <c r="M201" i="1"/>
  <c r="J201" i="1" s="1"/>
  <c r="M202" i="1"/>
  <c r="J202" i="1" s="1"/>
  <c r="M203" i="1"/>
  <c r="J203" i="1" s="1"/>
  <c r="M204" i="1"/>
  <c r="J204" i="1" s="1"/>
  <c r="M205" i="1"/>
  <c r="J205" i="1" s="1"/>
  <c r="M206" i="1"/>
  <c r="J206" i="1" s="1"/>
  <c r="M207" i="1"/>
  <c r="J207" i="1" s="1"/>
  <c r="M208" i="1"/>
  <c r="J208" i="1" s="1"/>
  <c r="M209" i="1"/>
  <c r="J209" i="1" s="1"/>
  <c r="M210" i="1"/>
  <c r="J210" i="1" s="1"/>
  <c r="M211" i="1"/>
  <c r="J211" i="1" s="1"/>
  <c r="M212" i="1"/>
  <c r="J212" i="1" s="1"/>
  <c r="M213" i="1"/>
  <c r="J213" i="1" s="1"/>
  <c r="M214" i="1"/>
  <c r="J214" i="1" s="1"/>
  <c r="M215" i="1"/>
  <c r="J215" i="1" s="1"/>
  <c r="M216" i="1"/>
  <c r="J216" i="1" s="1"/>
  <c r="M217" i="1"/>
  <c r="J217" i="1" s="1"/>
  <c r="M218" i="1"/>
  <c r="J218" i="1" s="1"/>
  <c r="M219" i="1"/>
  <c r="J219" i="1" s="1"/>
  <c r="M220" i="1"/>
  <c r="J220" i="1" s="1"/>
  <c r="M221" i="1"/>
  <c r="J221" i="1" s="1"/>
  <c r="M222" i="1"/>
  <c r="J222" i="1" s="1"/>
  <c r="M223" i="1"/>
  <c r="J223" i="1" s="1"/>
  <c r="M224" i="1"/>
  <c r="J224" i="1" s="1"/>
  <c r="M225" i="1"/>
  <c r="J225" i="1" s="1"/>
  <c r="M226" i="1"/>
  <c r="J226" i="1" s="1"/>
  <c r="M227" i="1"/>
  <c r="J227" i="1" s="1"/>
  <c r="M228" i="1"/>
  <c r="J228" i="1" s="1"/>
  <c r="M229" i="1"/>
  <c r="J229" i="1" s="1"/>
  <c r="M230" i="1"/>
  <c r="J230" i="1" s="1"/>
  <c r="M231" i="1"/>
  <c r="J231" i="1" s="1"/>
  <c r="M232" i="1"/>
  <c r="J232" i="1" s="1"/>
  <c r="M233" i="1"/>
  <c r="J233" i="1" s="1"/>
  <c r="M234" i="1"/>
  <c r="J234" i="1" s="1"/>
  <c r="M235" i="1"/>
  <c r="J235" i="1" s="1"/>
  <c r="M236" i="1"/>
  <c r="J236" i="1" s="1"/>
  <c r="M237" i="1"/>
  <c r="J237" i="1" s="1"/>
  <c r="M238" i="1"/>
  <c r="J238" i="1" s="1"/>
  <c r="M239" i="1"/>
  <c r="J239" i="1" s="1"/>
  <c r="M240" i="1"/>
  <c r="J240" i="1" s="1"/>
  <c r="M241" i="1"/>
  <c r="J241" i="1" s="1"/>
  <c r="M242" i="1"/>
  <c r="J242" i="1" s="1"/>
  <c r="M243" i="1"/>
  <c r="J243" i="1" s="1"/>
  <c r="M244" i="1"/>
  <c r="J244" i="1" s="1"/>
  <c r="M245" i="1"/>
  <c r="J245" i="1" s="1"/>
  <c r="M246" i="1"/>
  <c r="J246" i="1" s="1"/>
  <c r="M247" i="1"/>
  <c r="J247" i="1" s="1"/>
  <c r="M248" i="1"/>
  <c r="J248" i="1" s="1"/>
  <c r="M249" i="1"/>
  <c r="J249" i="1" s="1"/>
  <c r="M250" i="1"/>
  <c r="J250" i="1" s="1"/>
  <c r="M251" i="1"/>
  <c r="J251" i="1" s="1"/>
  <c r="M252" i="1"/>
  <c r="J252" i="1" s="1"/>
  <c r="M253" i="1"/>
  <c r="J253" i="1" s="1"/>
  <c r="M254" i="1"/>
  <c r="J254" i="1" s="1"/>
  <c r="M255" i="1"/>
  <c r="J255" i="1" s="1"/>
  <c r="M256" i="1"/>
  <c r="J256" i="1" s="1"/>
  <c r="M257" i="1"/>
  <c r="J257" i="1" s="1"/>
  <c r="M258" i="1"/>
  <c r="J258" i="1" s="1"/>
  <c r="M259" i="1"/>
  <c r="J259" i="1" s="1"/>
  <c r="M260" i="1"/>
  <c r="J260" i="1" s="1"/>
  <c r="M261" i="1"/>
  <c r="J261" i="1" s="1"/>
  <c r="M262" i="1"/>
  <c r="J262" i="1" s="1"/>
  <c r="M263" i="1"/>
  <c r="J263" i="1" s="1"/>
  <c r="R216" i="1" l="1"/>
  <c r="R215" i="1"/>
  <c r="R214" i="1"/>
  <c r="R213" i="1"/>
  <c r="R212" i="1"/>
  <c r="R211" i="1"/>
  <c r="R210" i="1"/>
  <c r="R209" i="1"/>
  <c r="R208" i="1"/>
  <c r="R203" i="1"/>
  <c r="R202" i="1"/>
  <c r="S198" i="1"/>
  <c r="R199" i="1"/>
  <c r="R198" i="1"/>
  <c r="R197" i="1"/>
  <c r="R186" i="1"/>
  <c r="R185" i="1"/>
  <c r="R173" i="1"/>
  <c r="R172" i="1"/>
  <c r="R171" i="1"/>
  <c r="R142" i="1"/>
  <c r="R141" i="1"/>
  <c r="R140" i="1"/>
  <c r="R136" i="1" l="1"/>
  <c r="R135" i="1"/>
  <c r="R134" i="1"/>
  <c r="R130" i="1" l="1"/>
  <c r="R129" i="1"/>
  <c r="R127" i="1"/>
  <c r="R126" i="1"/>
  <c r="R122" i="1" l="1"/>
  <c r="R121" i="1"/>
  <c r="R120" i="1"/>
  <c r="R119" i="1"/>
  <c r="R115" i="1"/>
  <c r="R114" i="1"/>
  <c r="R113" i="1"/>
  <c r="R128" i="1"/>
  <c r="R48" i="1" l="1"/>
  <c r="R47" i="1"/>
  <c r="R46" i="1"/>
  <c r="R45" i="1"/>
  <c r="S247" i="1" l="1"/>
  <c r="R248" i="1"/>
  <c r="R247" i="1"/>
  <c r="R246" i="1"/>
  <c r="R252" i="1"/>
  <c r="R251" i="1"/>
  <c r="R250" i="1"/>
  <c r="R249" i="1"/>
  <c r="S254" i="1" l="1"/>
  <c r="R255" i="1"/>
  <c r="R254" i="1"/>
  <c r="R253" i="1"/>
  <c r="R237" i="1"/>
  <c r="R236" i="1"/>
  <c r="R235" i="1"/>
  <c r="R234" i="1"/>
  <c r="R82" i="1"/>
  <c r="R83" i="1"/>
  <c r="R201" i="1"/>
  <c r="R200" i="1"/>
  <c r="R193" i="1"/>
  <c r="R192" i="1"/>
  <c r="R191" i="1"/>
  <c r="S169" i="1"/>
  <c r="R170" i="1"/>
  <c r="R169" i="1"/>
  <c r="R168" i="1"/>
  <c r="R167" i="1"/>
  <c r="R166" i="1"/>
  <c r="R165" i="1"/>
  <c r="R154" i="1" l="1"/>
  <c r="R153" i="1"/>
  <c r="R152" i="1"/>
  <c r="R151" i="1"/>
  <c r="R150" i="1"/>
  <c r="R149" i="1"/>
  <c r="R148" i="1"/>
  <c r="R147" i="1"/>
  <c r="R81" i="1"/>
  <c r="R80" i="1"/>
  <c r="R60" i="1"/>
  <c r="R59" i="1"/>
  <c r="R58" i="1"/>
  <c r="R112" i="1"/>
  <c r="R111" i="1"/>
  <c r="R106" i="1"/>
  <c r="R105" i="1"/>
  <c r="R104" i="1"/>
  <c r="R103" i="1" l="1"/>
  <c r="R98" i="1"/>
  <c r="R97" i="1"/>
  <c r="R96" i="1"/>
  <c r="R95" i="1"/>
  <c r="R94" i="1"/>
  <c r="R88" i="1"/>
  <c r="R89" i="1"/>
  <c r="R90" i="1"/>
  <c r="R87" i="1"/>
  <c r="R241" i="1"/>
  <c r="R240" i="1"/>
  <c r="R239" i="1"/>
  <c r="R238" i="1"/>
  <c r="R245" i="1"/>
  <c r="R244" i="1"/>
  <c r="R243" i="1"/>
  <c r="R242" i="1"/>
  <c r="R79" i="1" l="1"/>
  <c r="R78" i="1"/>
  <c r="R77" i="1"/>
  <c r="R73" i="1" l="1"/>
  <c r="R68" i="1"/>
  <c r="R67" i="1"/>
  <c r="R63" i="1"/>
  <c r="R62" i="1"/>
  <c r="R61" i="1"/>
  <c r="R53" i="1" l="1"/>
  <c r="R51" i="1"/>
  <c r="R50" i="1"/>
  <c r="R49" i="1"/>
  <c r="R38" i="1"/>
  <c r="R37" i="1"/>
  <c r="R36" i="1"/>
  <c r="R35" i="1"/>
  <c r="N160" i="1" l="1"/>
  <c r="R160" i="1" l="1"/>
  <c r="Q160" i="1"/>
  <c r="M160" i="1"/>
  <c r="J160" i="1" s="1"/>
  <c r="N155" i="1" l="1"/>
  <c r="N102" i="1"/>
  <c r="Q155" i="1" l="1"/>
  <c r="M155" i="1"/>
  <c r="J155" i="1" s="1"/>
  <c r="R102" i="1"/>
  <c r="Q102" i="1"/>
  <c r="M102" i="1"/>
  <c r="J102" i="1" s="1"/>
  <c r="N72" i="1"/>
  <c r="R72" i="1" l="1"/>
  <c r="Q72" i="1"/>
  <c r="M72" i="1"/>
  <c r="J72" i="1" s="1"/>
  <c r="N52" i="1"/>
  <c r="R52" i="1" l="1"/>
  <c r="Q52" i="1"/>
  <c r="M52" i="1"/>
  <c r="J52" i="1" s="1"/>
  <c r="S23" i="1"/>
  <c r="R22" i="1"/>
  <c r="R23" i="1"/>
  <c r="R24" i="1"/>
  <c r="R21" i="1"/>
  <c r="V11" i="1" l="1"/>
  <c r="U228" i="1" l="1"/>
  <c r="U17" i="1" l="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E11" i="1"/>
  <c r="F11" i="1" s="1"/>
  <c r="G11" i="1" s="1"/>
  <c r="H11" i="1" s="1"/>
  <c r="I11" i="1" s="1"/>
  <c r="J11" i="1" s="1"/>
  <c r="K11" i="1" s="1"/>
  <c r="L11" i="1" s="1"/>
  <c r="M11" i="1" s="1"/>
  <c r="W11" i="1"/>
  <c r="X11" i="1" s="1"/>
  <c r="Y11" i="1" s="1"/>
  <c r="U199" i="1" l="1"/>
  <c r="U197" i="1"/>
  <c r="U198" i="1"/>
  <c r="Z11" i="1"/>
  <c r="AA11" i="1" l="1"/>
  <c r="AB11" i="1" s="1"/>
  <c r="AC11" i="1" s="1"/>
  <c r="AD11" i="1" s="1"/>
  <c r="AE11" i="1" s="1"/>
</calcChain>
</file>

<file path=xl/sharedStrings.xml><?xml version="1.0" encoding="utf-8"?>
<sst xmlns="http://schemas.openxmlformats.org/spreadsheetml/2006/main" count="860" uniqueCount="336">
  <si>
    <t>Primary Layout Report Date:</t>
  </si>
  <si>
    <r>
      <t>Please list Securities in Cusip Order</t>
    </r>
    <r>
      <rPr>
        <b/>
        <u/>
        <sz val="12"/>
        <rFont val="Arial"/>
        <family val="2"/>
      </rPr>
      <t xml:space="preserve"> (Skip Rows Between Entries)</t>
    </r>
  </si>
  <si>
    <t>Year Included in Shareholders' Income</t>
  </si>
  <si>
    <t>Box 1a Total</t>
  </si>
  <si>
    <t>Box 1b Total</t>
  </si>
  <si>
    <t>Box 2a</t>
  </si>
  <si>
    <t>Box 2b</t>
  </si>
  <si>
    <t>Box 2c</t>
  </si>
  <si>
    <t>Box 2d</t>
  </si>
  <si>
    <t>Box 3</t>
  </si>
  <si>
    <t>Box 9</t>
  </si>
  <si>
    <t>Security</t>
  </si>
  <si>
    <t>Total</t>
  </si>
  <si>
    <t>Foreign</t>
  </si>
  <si>
    <t>Unrecap</t>
  </si>
  <si>
    <t>Cash</t>
  </si>
  <si>
    <t>Noncash</t>
  </si>
  <si>
    <t>Exempt</t>
  </si>
  <si>
    <t>Description</t>
  </si>
  <si>
    <t>Ticker</t>
  </si>
  <si>
    <t>Estimated</t>
  </si>
  <si>
    <t>Reclass</t>
  </si>
  <si>
    <t>Corrected</t>
  </si>
  <si>
    <t>Record</t>
  </si>
  <si>
    <t>Ex-Dividend</t>
  </si>
  <si>
    <t>Payable</t>
  </si>
  <si>
    <t>Distribution</t>
  </si>
  <si>
    <t>Income</t>
  </si>
  <si>
    <t>Short-term</t>
  </si>
  <si>
    <t>Tax</t>
  </si>
  <si>
    <t>Ordinary</t>
  </si>
  <si>
    <t>Qualified</t>
  </si>
  <si>
    <t>Total Capital</t>
  </si>
  <si>
    <t>Sec. 1250</t>
  </si>
  <si>
    <t>Section 1202</t>
  </si>
  <si>
    <t>Collectibles</t>
  </si>
  <si>
    <t>Liquidation</t>
  </si>
  <si>
    <t>Interest</t>
  </si>
  <si>
    <t>(Fund Name)</t>
  </si>
  <si>
    <t>CUSIP</t>
  </si>
  <si>
    <t>Symbol</t>
  </si>
  <si>
    <t xml:space="preserve">(E) </t>
  </si>
  <si>
    <t xml:space="preserve">(R) </t>
  </si>
  <si>
    <t>(C)</t>
  </si>
  <si>
    <t>Date</t>
  </si>
  <si>
    <t>Per Share</t>
  </si>
  <si>
    <t>(Prior Year)</t>
  </si>
  <si>
    <t>(Next Year)</t>
  </si>
  <si>
    <t>(Current Year)</t>
  </si>
  <si>
    <t>Dividends</t>
  </si>
  <si>
    <t>Paid</t>
  </si>
  <si>
    <t>Gain Distr.</t>
  </si>
  <si>
    <t>Gain</t>
  </si>
  <si>
    <t>(28%) Gain</t>
  </si>
  <si>
    <t>Distributions</t>
  </si>
  <si>
    <t>Distr</t>
  </si>
  <si>
    <t>(mm/dd/yyyy)</t>
  </si>
  <si>
    <t>(11+12+13)</t>
  </si>
  <si>
    <t>Form 1099 Box 1a Breakdown</t>
  </si>
  <si>
    <t>Capital Gain</t>
  </si>
  <si>
    <t>Form 1099 Box 1b Breakdown</t>
  </si>
  <si>
    <t>Foreign Tax</t>
  </si>
  <si>
    <t>Gains</t>
  </si>
  <si>
    <t xml:space="preserve">Qualified </t>
  </si>
  <si>
    <t>(14+15+22+26+28+30)</t>
  </si>
  <si>
    <t>(14+15+16)</t>
  </si>
  <si>
    <t>(18+19+20)</t>
  </si>
  <si>
    <t>Nondividend</t>
  </si>
  <si>
    <r>
      <t xml:space="preserve">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</si>
  <si>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t>Percentage</t>
  </si>
  <si>
    <t>of AMT</t>
  </si>
  <si>
    <t>in Column 30</t>
  </si>
  <si>
    <t xml:space="preserve">CUSIP </t>
  </si>
  <si>
    <t>Number</t>
  </si>
  <si>
    <t>Change</t>
  </si>
  <si>
    <t>(M) or (Y)</t>
  </si>
  <si>
    <t>Box 5</t>
  </si>
  <si>
    <t xml:space="preserve">Section </t>
  </si>
  <si>
    <t>199A</t>
  </si>
  <si>
    <t>Box 7</t>
  </si>
  <si>
    <t>Box 10</t>
  </si>
  <si>
    <t>TARGET DELIVERY DATE: JANUARY 15, 2019</t>
  </si>
  <si>
    <t>Box 11</t>
  </si>
  <si>
    <t>CLOSED Direxion Daily Emerging Markets Bond Bull 3X Shares</t>
  </si>
  <si>
    <t>CLOSED Direxion Indexed CVT Strategy Fund (Inv)</t>
  </si>
  <si>
    <t>CLOSED Direxion PortfolioPlus Total Bond Market ETF</t>
  </si>
  <si>
    <t>Direxion All Cap Insider Sentiment Shares</t>
  </si>
  <si>
    <t>Direxion Auspice Broad Commodity Strategy</t>
  </si>
  <si>
    <t>Direxion Daily 20+ Year Treasury Bear 1X Shares</t>
  </si>
  <si>
    <t>Direxion Daily 20+ Year Treasury Bear 3X Shares</t>
  </si>
  <si>
    <t>Direxion Daily 20+ Year Treasury Bull 3X Shares</t>
  </si>
  <si>
    <t>Direxion Daily 7-10 Year Treasury Bear 1X Shares</t>
  </si>
  <si>
    <t>Direxion Daily 7-10 Year Treasury Bear 3X Shares</t>
  </si>
  <si>
    <t>Direxion Daily 7-10 Year Treasury Bull 3X Shares</t>
  </si>
  <si>
    <t>Direxion Daily Aerospace &amp; Defense Bull 3X Shares</t>
  </si>
  <si>
    <t>Direxion Daily Brazil Bull 3X Shares</t>
  </si>
  <si>
    <t>Direxion Daily CSI 300 China A Share Bear 1X Shares</t>
  </si>
  <si>
    <t>Direxion Daily CSI 300 China A Share Bull 2X Shares</t>
  </si>
  <si>
    <t>Direxion Daily CSI China Internet Index Bull 2X Shares</t>
  </si>
  <si>
    <t>Direxion Daily Developed Markets Bear 3X Shares</t>
  </si>
  <si>
    <t>Direxion Daily Developed Markets Bull 3X Shares</t>
  </si>
  <si>
    <t>Direxion Daily Emerging Markets Bear 3X Shares</t>
  </si>
  <si>
    <t>Direxion Daily Emerging Markets Bull 3X Shares</t>
  </si>
  <si>
    <t>Direxion Daily Energy Bear 3X Shares</t>
  </si>
  <si>
    <t>Direxion Daily Energy Bull 3X Shares</t>
  </si>
  <si>
    <t>Direxion Daily EURO STOXX 50 Bull 3X Shares</t>
  </si>
  <si>
    <t>Direxion Daily European Financials Bull 2X Shares</t>
  </si>
  <si>
    <t>Direxion Daily Financial Bear 3X Shares</t>
  </si>
  <si>
    <t>Direxion Daily Financial Bull 3X Shares</t>
  </si>
  <si>
    <t>Direxion Daily FTSE China Bear 3X Shares</t>
  </si>
  <si>
    <t>Direxion Daily FTSE China Bull 3X Shares</t>
  </si>
  <si>
    <t>Direxion Daily FTSE Europe Bull 3X Shares</t>
  </si>
  <si>
    <t>Direxion Daily Gold Miners Index Bear 3X Shares</t>
  </si>
  <si>
    <t>Direxion Daily Gold Miners Index Bull 3X Shares</t>
  </si>
  <si>
    <t>Direxion Daily Healthcare Bull 3X Shares</t>
  </si>
  <si>
    <t>Direxion Daily High Yield Bear 2X Shares</t>
  </si>
  <si>
    <t>Direxion Daily Homebuilders &amp; Supplies 3X Bull Shares</t>
  </si>
  <si>
    <t>Direxion Daily Industrials Bull 3X Shares</t>
  </si>
  <si>
    <t>Direxion Daily Junior Gold Miners Index Bear 3X Shares</t>
  </si>
  <si>
    <t>Direxion Daily Junior Gold Miners Index Bull 3X Shares</t>
  </si>
  <si>
    <t>Direxion Daily Latin America Bull 3X Shares</t>
  </si>
  <si>
    <t>Direxion Daily Mid Cap Bear 3X Shares</t>
  </si>
  <si>
    <t>Direxion Daily Mid Cap Bull 3X Shares</t>
  </si>
  <si>
    <t>Direxion Daily MSCI India Bull 3X Shares</t>
  </si>
  <si>
    <t>Direxion Daily MSCI Mexico Bull 3X Shares</t>
  </si>
  <si>
    <t>Direxion Daily Natural Gas Related Bear 3X Shares</t>
  </si>
  <si>
    <t>Direxion Daily Pharmaceutical and Medical Bull 3X Shares</t>
  </si>
  <si>
    <t>Direxion Daily Real Estate Bear 3X Shares</t>
  </si>
  <si>
    <t>Direxion Daily Real Estate Bull 3X Shares</t>
  </si>
  <si>
    <t>Direxion Daily Regional Banks Bear 3X Shares</t>
  </si>
  <si>
    <t>Direxion Daily Regional Banks Bull 3X Shares</t>
  </si>
  <si>
    <t>Direxion Daily Retail Bull 3X Shares</t>
  </si>
  <si>
    <t>Direxion Daily Robotics &amp; Artificial Intelligence Bull 3X Shares</t>
  </si>
  <si>
    <t>Direxion Daily Russia Bear 3X Shares</t>
  </si>
  <si>
    <t>Direxion Daily Russia Bull 3X Shares</t>
  </si>
  <si>
    <t>Direxion Daily S&amp;P 500 Bear 1X Shares</t>
  </si>
  <si>
    <t>Direxion Daily S&amp;P 500 Bear 3X Shares</t>
  </si>
  <si>
    <t>Direxion Daily S&amp;P 500 Bull 2X Shares</t>
  </si>
  <si>
    <t>Direxion Daily S&amp;P 500 Bull 3X Shares</t>
  </si>
  <si>
    <t>Direxion Daily S&amp;P Biotech Bear 3X Shares</t>
  </si>
  <si>
    <t>Direxion Daily S&amp;P Biotech Bull 3X Shares</t>
  </si>
  <si>
    <t>Direxion Daily S&amp;P Oil &amp; Gas Exp. &amp; Prod. Bear 3X Shares</t>
  </si>
  <si>
    <t>Direxion Daily S&amp;P Oil &amp; Gas Exp. &amp; Prod. Bull 3X Shares</t>
  </si>
  <si>
    <t>Direxion Daily Semiconductor Bear 3X Shares</t>
  </si>
  <si>
    <t>Direxion Daily Semiconductor Bull 3X Shares</t>
  </si>
  <si>
    <t>Direxion Daily Small Cap Bear 3X Shares</t>
  </si>
  <si>
    <t>Direxion Daily Small Cap Bull 2X Shares</t>
  </si>
  <si>
    <t>Direxion Daily Small Cap Bull 3X Shares</t>
  </si>
  <si>
    <t>Direxion Daily South Korea Bull 3X Shares</t>
  </si>
  <si>
    <t>Direxion Daily Technology Bear 3X Shares</t>
  </si>
  <si>
    <t>Direxion Daily Technology Bull 3X Shares</t>
  </si>
  <si>
    <t>Direxion Daily Transportation Bull 3X Shares</t>
  </si>
  <si>
    <t>Direxion Daily Utilities Bull 3X Shares</t>
  </si>
  <si>
    <t>Direxion Monthly 25+ Year Treasury Bull 1.35X Fund</t>
  </si>
  <si>
    <t>Direxion Monthly High Yield Bull 1.2X Fund</t>
  </si>
  <si>
    <t>Direxion Monthly NASDAQ-100 Bull 1.25X Fund</t>
  </si>
  <si>
    <t>Direxion Monthly NASDAQ-100 Bull 2X Fund</t>
  </si>
  <si>
    <t>Direxion Monthly S&amp;P 500 Bull 2X Fund</t>
  </si>
  <si>
    <t>Direxion Monthly Small Cap Bull 2X Fund</t>
  </si>
  <si>
    <t>Direxion NASDAQ-100 Equal Weighted Index Shares</t>
  </si>
  <si>
    <t>Direxion PortfolioPlus Developed Markets ETF</t>
  </si>
  <si>
    <t>Direxion PortfolioPlus Emerging Markets ETF</t>
  </si>
  <si>
    <t>Direxion PortfolioPlus S&amp;P 500 ETF</t>
  </si>
  <si>
    <t>Direxion PortfolioPlus S&amp;P Mid Cap ETF</t>
  </si>
  <si>
    <t>Direxion PortfolioPlus S&amp;P Small Cap ETF</t>
  </si>
  <si>
    <t>Direxion Total Bond Market Bear 1X Shares</t>
  </si>
  <si>
    <t>Direxion Zacks MLP High Income Index Shares</t>
  </si>
  <si>
    <t>25460E687</t>
  </si>
  <si>
    <t>EMBU</t>
  </si>
  <si>
    <t>254939234</t>
  </si>
  <si>
    <t>DXCBX</t>
  </si>
  <si>
    <t>25460E570</t>
  </si>
  <si>
    <t>PPTB</t>
  </si>
  <si>
    <t>25459Y769</t>
  </si>
  <si>
    <t>KNOW</t>
  </si>
  <si>
    <t>25460E307</t>
  </si>
  <si>
    <t>COM</t>
  </si>
  <si>
    <t>25459Y405</t>
  </si>
  <si>
    <t>TYBS</t>
  </si>
  <si>
    <t>25459Y678</t>
  </si>
  <si>
    <t>TMV</t>
  </si>
  <si>
    <t>25459W540</t>
  </si>
  <si>
    <t>TMF</t>
  </si>
  <si>
    <t>25459Y108</t>
  </si>
  <si>
    <t>TYNS</t>
  </si>
  <si>
    <t>25459W557</t>
  </si>
  <si>
    <t>TYO</t>
  </si>
  <si>
    <t>25459W565</t>
  </si>
  <si>
    <t>TYD</t>
  </si>
  <si>
    <t>25460E661</t>
  </si>
  <si>
    <t>DFEN</t>
  </si>
  <si>
    <t>25490K315</t>
  </si>
  <si>
    <t>BRZU</t>
  </si>
  <si>
    <t>25459Y116</t>
  </si>
  <si>
    <t>CHAD</t>
  </si>
  <si>
    <t>25490K869</t>
  </si>
  <si>
    <t>CHAU</t>
  </si>
  <si>
    <t>25460E505</t>
  </si>
  <si>
    <t>CWEB</t>
  </si>
  <si>
    <t>25459Y355</t>
  </si>
  <si>
    <t>DPK</t>
  </si>
  <si>
    <t>25459W789</t>
  </si>
  <si>
    <t>DZK</t>
  </si>
  <si>
    <t>25460E547</t>
  </si>
  <si>
    <t>EDZ</t>
  </si>
  <si>
    <t>25490K281</t>
  </si>
  <si>
    <t>EDC</t>
  </si>
  <si>
    <t>25460E554</t>
  </si>
  <si>
    <t>ERY</t>
  </si>
  <si>
    <t>25459W888</t>
  </si>
  <si>
    <t>ERX</t>
  </si>
  <si>
    <t>25460E653</t>
  </si>
  <si>
    <t>EUXL</t>
  </si>
  <si>
    <t>25490K166</t>
  </si>
  <si>
    <t>EUFL</t>
  </si>
  <si>
    <t>25490K539</t>
  </si>
  <si>
    <t>FAZ</t>
  </si>
  <si>
    <t>25459Y694</t>
  </si>
  <si>
    <t>FAS</t>
  </si>
  <si>
    <t>25460E521</t>
  </si>
  <si>
    <t>YANG</t>
  </si>
  <si>
    <t>25459W771</t>
  </si>
  <si>
    <t>YINN</t>
  </si>
  <si>
    <t>25459Y280</t>
  </si>
  <si>
    <t>EURL</t>
  </si>
  <si>
    <t>25490K133</t>
  </si>
  <si>
    <t>DUST</t>
  </si>
  <si>
    <t>25460E844</t>
  </si>
  <si>
    <t>NUGT</t>
  </si>
  <si>
    <t>25459Y876</t>
  </si>
  <si>
    <t>CURE</t>
  </si>
  <si>
    <t>25490K190</t>
  </si>
  <si>
    <t>HYDD</t>
  </si>
  <si>
    <t>25490K596</t>
  </si>
  <si>
    <t>NAIL</t>
  </si>
  <si>
    <t>25460E737</t>
  </si>
  <si>
    <t>DUSL</t>
  </si>
  <si>
    <t>25460E877</t>
  </si>
  <si>
    <t>JDST</t>
  </si>
  <si>
    <t>25460E851</t>
  </si>
  <si>
    <t>JNUG</t>
  </si>
  <si>
    <t>25490K299</t>
  </si>
  <si>
    <t>LBJ</t>
  </si>
  <si>
    <t>25490K810</t>
  </si>
  <si>
    <t>MIDZ</t>
  </si>
  <si>
    <t>25459W730</t>
  </si>
  <si>
    <t>MIDU</t>
  </si>
  <si>
    <t>25490K331</t>
  </si>
  <si>
    <t>INDL</t>
  </si>
  <si>
    <t>25460E752</t>
  </si>
  <si>
    <t>MEXX</t>
  </si>
  <si>
    <t>25490K117</t>
  </si>
  <si>
    <t>GASX</t>
  </si>
  <si>
    <t>25460E646</t>
  </si>
  <si>
    <t>PILL</t>
  </si>
  <si>
    <t>25459Y363</t>
  </si>
  <si>
    <t>DRV</t>
  </si>
  <si>
    <t>25459W755</t>
  </si>
  <si>
    <t>DRN</t>
  </si>
  <si>
    <t>25460E802</t>
  </si>
  <si>
    <t>WDRW</t>
  </si>
  <si>
    <t>25459Y132</t>
  </si>
  <si>
    <t>DPST</t>
  </si>
  <si>
    <t>25459W417</t>
  </si>
  <si>
    <t>RETL</t>
  </si>
  <si>
    <t>25460E513</t>
  </si>
  <si>
    <t>UBOT</t>
  </si>
  <si>
    <t>25460E828</t>
  </si>
  <si>
    <t>RUSS</t>
  </si>
  <si>
    <t>25490K273</t>
  </si>
  <si>
    <t>RUSL</t>
  </si>
  <si>
    <t>25460E869</t>
  </si>
  <si>
    <t>SPDN</t>
  </si>
  <si>
    <t>25460E885</t>
  </si>
  <si>
    <t>SPXS</t>
  </si>
  <si>
    <t>25459Y165</t>
  </si>
  <si>
    <t>SPUU</t>
  </si>
  <si>
    <t>25459W862</t>
  </si>
  <si>
    <t>SPXL</t>
  </si>
  <si>
    <t>25460E539</t>
  </si>
  <si>
    <t>LABD</t>
  </si>
  <si>
    <t>25490K323</t>
  </si>
  <si>
    <t>LABU</t>
  </si>
  <si>
    <t>25490K125</t>
  </si>
  <si>
    <t>DRIP</t>
  </si>
  <si>
    <t>25490K356</t>
  </si>
  <si>
    <t>GUSH</t>
  </si>
  <si>
    <t>25460E836</t>
  </si>
  <si>
    <t>SOXS</t>
  </si>
  <si>
    <t>25459W458</t>
  </si>
  <si>
    <t>SOXL</t>
  </si>
  <si>
    <t>25490K521</t>
  </si>
  <si>
    <t>TZA</t>
  </si>
  <si>
    <t>25459Y181</t>
  </si>
  <si>
    <t>SMLL</t>
  </si>
  <si>
    <t>25459W847</t>
  </si>
  <si>
    <t>TNA</t>
  </si>
  <si>
    <t>25459Y520</t>
  </si>
  <si>
    <t>KORU</t>
  </si>
  <si>
    <t>25460E562</t>
  </si>
  <si>
    <t>TECS</t>
  </si>
  <si>
    <t>25459W102</t>
  </si>
  <si>
    <t>TECL</t>
  </si>
  <si>
    <t>25460E679</t>
  </si>
  <si>
    <t>TPOR</t>
  </si>
  <si>
    <t>25460E711</t>
  </si>
  <si>
    <t>UTSL</t>
  </si>
  <si>
    <t>254939143</t>
  </si>
  <si>
    <t>DXLTX</t>
  </si>
  <si>
    <t>254939127</t>
  </si>
  <si>
    <t>DXHYX</t>
  </si>
  <si>
    <t>25460D101</t>
  </si>
  <si>
    <t>DXNLX</t>
  </si>
  <si>
    <t>254939200</t>
  </si>
  <si>
    <t>DXQLX</t>
  </si>
  <si>
    <t>254939705</t>
  </si>
  <si>
    <t>DXSLX</t>
  </si>
  <si>
    <t>254939838</t>
  </si>
  <si>
    <t>DXRLX</t>
  </si>
  <si>
    <t>25459Y207</t>
  </si>
  <si>
    <t>QQQE</t>
  </si>
  <si>
    <t>25460E596</t>
  </si>
  <si>
    <t>PPDM</t>
  </si>
  <si>
    <t>25460E612</t>
  </si>
  <si>
    <t>PPEM</t>
  </si>
  <si>
    <t>25490K109</t>
  </si>
  <si>
    <t>PPLC</t>
  </si>
  <si>
    <t>25460E638</t>
  </si>
  <si>
    <t>PPMC</t>
  </si>
  <si>
    <t>25490K208</t>
  </si>
  <si>
    <t>PPSC</t>
  </si>
  <si>
    <t>25459Y306</t>
  </si>
  <si>
    <t>SAGG</t>
  </si>
  <si>
    <t>25459Y298</t>
  </si>
  <si>
    <t>ZMLP</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</si>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</sst>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000000_);_(* \(#,##0.00000000\);_(* &quot;-&quot;??_);_(@_)"/>
    <numFmt numFmtId="165" formatCode="_(* #,##0.00000000_);_(* \(#,##0.00000000\);_(* &quot;-&quot;????????_);_(@_)"/>
    <numFmt numFmtId="166" formatCode="0.00000_);\(0.00000\)"/>
    <numFmt numFmtId="167" formatCode="0.00000000_);\(0.00000000\)"/>
    <numFmt numFmtId="168" formatCode="0_);\(0\)"/>
    <numFmt numFmtId="170" formatCode="#,##0.00000000_);\(#,##0.00000000\)"/>
  </numFmts>
  <fonts count="14">
    <font>
      <sz val="10"/>
      <name val="Arial"/>
    </font>
    <font>
      <sz val="10"/>
      <name val="Arial"/>
      <family val="2"/>
    </font>
    <font>
      <b/>
      <sz val="10"/>
      <name val="Arial"/>
      <family val="2"/>
    </font>
    <font>
      <sz val="10"/>
      <name val="Arial"/>
      <family val="2"/>
    </font>
    <font>
      <i/>
      <sz val="11"/>
      <name val="Palatino"/>
      <family val="1"/>
    </font>
    <font>
      <i/>
      <sz val="10"/>
      <name val="Arial"/>
      <family val="2"/>
    </font>
    <font>
      <strike/>
      <u/>
      <sz val="10"/>
      <name val="Arial"/>
      <family val="2"/>
    </font>
    <font>
      <b/>
      <u/>
      <sz val="14"/>
      <name val="Arial"/>
      <family val="2"/>
    </font>
    <font>
      <b/>
      <u/>
      <sz val="12"/>
      <name val="Arial"/>
      <family val="2"/>
    </font>
    <font>
      <b/>
      <u/>
      <sz val="8"/>
      <name val="Arial"/>
      <family val="2"/>
    </font>
    <font>
      <b/>
      <u/>
      <sz val="10"/>
      <name val="Arial"/>
      <family val="2"/>
    </font>
    <font>
      <b/>
      <i/>
      <u/>
      <sz val="10"/>
      <name val="Arial"/>
      <family val="2"/>
    </font>
    <font>
      <b/>
      <sz val="14"/>
      <name val="Arial"/>
      <family val="2"/>
    </font>
    <font>
      <b/>
      <i/>
      <sz val="11"/>
      <name val="Palatino"/>
      <family val="1"/>
    </font>
  </fonts>
  <fills count="3">
    <fill>
      <patternFill patternType="none"/>
    </fill>
    <fill>
      <patternFill patternType="gray125"/>
    </fill>
    <fill>
      <patternFill patternType="solid">
        <fgColor indexed="4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horizontal="left" vertical="top" wrapText="1"/>
    </xf>
    <xf numFmtId="0" fontId="6" fillId="0" borderId="0" xfId="0" applyFont="1" applyBorder="1" applyAlignment="1">
      <alignment horizontal="center"/>
    </xf>
    <xf numFmtId="0" fontId="3" fillId="2" borderId="1" xfId="0" applyFont="1" applyFill="1" applyBorder="1" applyAlignment="1">
      <alignment horizontal="center"/>
    </xf>
    <xf numFmtId="0" fontId="2" fillId="0" borderId="0" xfId="0" applyFont="1" applyBorder="1"/>
    <xf numFmtId="0" fontId="2" fillId="0" borderId="0" xfId="0" applyFont="1" applyBorder="1" applyAlignment="1">
      <alignment horizontal="center"/>
    </xf>
    <xf numFmtId="0" fontId="2" fillId="0" borderId="2" xfId="0" applyFont="1" applyBorder="1" applyAlignment="1">
      <alignment horizontal="center"/>
    </xf>
    <xf numFmtId="0" fontId="2" fillId="0" borderId="0" xfId="0" applyFont="1"/>
    <xf numFmtId="0" fontId="10" fillId="0" borderId="0"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2" fillId="0" borderId="5" xfId="0" applyFont="1" applyBorder="1" applyAlignment="1">
      <alignment horizontal="center"/>
    </xf>
    <xf numFmtId="0" fontId="2" fillId="0" borderId="0" xfId="0" applyFont="1" applyBorder="1" applyAlignment="1"/>
    <xf numFmtId="0" fontId="11" fillId="0" borderId="0" xfId="0" applyFont="1" applyBorder="1" applyAlignment="1">
      <alignment horizontal="center"/>
    </xf>
    <xf numFmtId="0" fontId="10" fillId="0" borderId="6" xfId="0" applyFont="1" applyBorder="1" applyAlignment="1">
      <alignment horizontal="center"/>
    </xf>
    <xf numFmtId="9" fontId="10" fillId="0" borderId="6" xfId="0" quotePrefix="1" applyNumberFormat="1" applyFont="1" applyBorder="1" applyAlignment="1">
      <alignment horizontal="center"/>
    </xf>
    <xf numFmtId="0" fontId="10" fillId="0" borderId="0" xfId="0" applyFont="1" applyAlignment="1">
      <alignment horizontal="center"/>
    </xf>
    <xf numFmtId="0" fontId="2" fillId="0" borderId="0" xfId="0" applyFont="1" applyAlignment="1">
      <alignment horizontal="left"/>
    </xf>
    <xf numFmtId="0" fontId="2" fillId="0" borderId="0" xfId="0" applyFont="1" applyFill="1" applyBorder="1" applyAlignment="1">
      <alignment horizontal="center"/>
    </xf>
    <xf numFmtId="0" fontId="2" fillId="0" borderId="0" xfId="0" applyFont="1" applyFill="1"/>
    <xf numFmtId="0" fontId="10" fillId="0" borderId="6" xfId="0" applyFont="1" applyFill="1" applyBorder="1" applyAlignment="1">
      <alignment horizontal="center"/>
    </xf>
    <xf numFmtId="0" fontId="0" fillId="0" borderId="7" xfId="0" applyBorder="1" applyAlignment="1">
      <alignment horizontal="left"/>
    </xf>
    <xf numFmtId="0" fontId="12" fillId="0" borderId="0" xfId="0" applyFont="1" applyAlignment="1">
      <alignment horizontal="center"/>
    </xf>
    <xf numFmtId="0" fontId="10" fillId="0" borderId="0" xfId="0" applyFont="1" applyFill="1" applyBorder="1" applyAlignment="1">
      <alignment horizontal="center"/>
    </xf>
    <xf numFmtId="0" fontId="12" fillId="0" borderId="0" xfId="0" applyFont="1" applyAlignment="1">
      <alignment horizontal="left"/>
    </xf>
    <xf numFmtId="0" fontId="2" fillId="0" borderId="2" xfId="0" applyFont="1" applyFill="1" applyBorder="1" applyAlignment="1">
      <alignment horizontal="center"/>
    </xf>
    <xf numFmtId="0" fontId="10" fillId="0" borderId="2" xfId="0" applyFont="1" applyFill="1" applyBorder="1" applyAlignment="1">
      <alignment horizontal="center"/>
    </xf>
    <xf numFmtId="164" fontId="0" fillId="0" borderId="0" xfId="1" applyNumberFormat="1" applyFont="1" applyAlignment="1">
      <alignment horizontal="center"/>
    </xf>
    <xf numFmtId="164" fontId="0" fillId="0" borderId="0" xfId="1" applyNumberFormat="1" applyFont="1"/>
    <xf numFmtId="164" fontId="6" fillId="0" borderId="0" xfId="1" applyNumberFormat="1" applyFont="1" applyBorder="1" applyAlignment="1">
      <alignment horizontal="center"/>
    </xf>
    <xf numFmtId="164" fontId="2" fillId="0" borderId="0" xfId="1" applyNumberFormat="1" applyFont="1" applyBorder="1" applyAlignment="1">
      <alignment horizontal="center"/>
    </xf>
    <xf numFmtId="164" fontId="10" fillId="0" borderId="0" xfId="1" applyNumberFormat="1" applyFont="1" applyBorder="1" applyAlignment="1">
      <alignment horizontal="center"/>
    </xf>
    <xf numFmtId="164" fontId="3" fillId="0" borderId="0" xfId="1" applyNumberFormat="1" applyFont="1" applyAlignment="1">
      <alignment horizontal="center"/>
    </xf>
    <xf numFmtId="164" fontId="10" fillId="0" borderId="6" xfId="1" applyNumberFormat="1" applyFont="1" applyBorder="1" applyAlignment="1">
      <alignment horizontal="center"/>
    </xf>
    <xf numFmtId="0" fontId="0" fillId="0" borderId="0" xfId="0" applyFill="1"/>
    <xf numFmtId="14" fontId="0" fillId="0" borderId="0" xfId="0" applyNumberFormat="1" applyFill="1"/>
    <xf numFmtId="0" fontId="1" fillId="0" borderId="0" xfId="0" applyFont="1" applyFill="1"/>
    <xf numFmtId="166" fontId="0" fillId="0" borderId="0" xfId="0" applyNumberFormat="1"/>
    <xf numFmtId="166" fontId="0" fillId="0" borderId="0" xfId="0" applyNumberFormat="1" applyAlignment="1">
      <alignment horizontal="center"/>
    </xf>
    <xf numFmtId="166" fontId="0" fillId="0" borderId="0" xfId="0" applyNumberFormat="1" applyAlignment="1">
      <alignment wrapText="1"/>
    </xf>
    <xf numFmtId="166" fontId="6" fillId="0" borderId="0" xfId="0" applyNumberFormat="1" applyFont="1" applyBorder="1" applyAlignment="1">
      <alignment horizontal="center"/>
    </xf>
    <xf numFmtId="166" fontId="2" fillId="0" borderId="0" xfId="0" applyNumberFormat="1" applyFont="1" applyBorder="1" applyAlignment="1">
      <alignment horizontal="center"/>
    </xf>
    <xf numFmtId="166" fontId="0" fillId="0" borderId="0" xfId="0" applyNumberFormat="1" applyBorder="1" applyAlignment="1">
      <alignment horizontal="left"/>
    </xf>
    <xf numFmtId="166" fontId="10" fillId="0" borderId="0" xfId="0" applyNumberFormat="1" applyFont="1" applyBorder="1" applyAlignment="1">
      <alignment horizontal="center"/>
    </xf>
    <xf numFmtId="166" fontId="0" fillId="0" borderId="0" xfId="0" applyNumberFormat="1" applyFill="1"/>
    <xf numFmtId="0" fontId="3" fillId="2" borderId="1" xfId="0" applyNumberFormat="1" applyFont="1" applyFill="1" applyBorder="1" applyAlignment="1">
      <alignment horizontal="center"/>
    </xf>
    <xf numFmtId="167" fontId="0" fillId="0" borderId="0" xfId="1" applyNumberFormat="1" applyFont="1"/>
    <xf numFmtId="167" fontId="0" fillId="0" borderId="0" xfId="1" applyNumberFormat="1" applyFont="1" applyAlignment="1">
      <alignment horizontal="center"/>
    </xf>
    <xf numFmtId="167" fontId="0" fillId="0" borderId="0" xfId="1" applyNumberFormat="1" applyFont="1" applyAlignment="1">
      <alignment wrapText="1"/>
    </xf>
    <xf numFmtId="167" fontId="5" fillId="0" borderId="0" xfId="1" applyNumberFormat="1" applyFont="1" applyAlignment="1">
      <alignment horizontal="left" vertical="top" wrapText="1"/>
    </xf>
    <xf numFmtId="167" fontId="3" fillId="0" borderId="0" xfId="1" applyNumberFormat="1" applyFont="1" applyAlignment="1">
      <alignment horizontal="center"/>
    </xf>
    <xf numFmtId="167" fontId="6" fillId="0" borderId="0" xfId="1" applyNumberFormat="1" applyFont="1" applyBorder="1" applyAlignment="1">
      <alignment horizontal="center"/>
    </xf>
    <xf numFmtId="167" fontId="2" fillId="0" borderId="2" xfId="1" applyNumberFormat="1" applyFont="1" applyBorder="1" applyAlignment="1">
      <alignment horizontal="center"/>
    </xf>
    <xf numFmtId="167" fontId="0" fillId="0" borderId="0" xfId="1" applyNumberFormat="1" applyFont="1" applyBorder="1" applyAlignment="1">
      <alignment horizontal="center"/>
    </xf>
    <xf numFmtId="167" fontId="2" fillId="0" borderId="0" xfId="1" applyNumberFormat="1" applyFont="1" applyBorder="1" applyAlignment="1">
      <alignment horizontal="center"/>
    </xf>
    <xf numFmtId="167" fontId="2" fillId="0" borderId="8" xfId="1" applyNumberFormat="1" applyFont="1" applyBorder="1" applyAlignment="1">
      <alignment horizontal="center"/>
    </xf>
    <xf numFmtId="167" fontId="10" fillId="0" borderId="8" xfId="1" applyNumberFormat="1" applyFont="1" applyBorder="1" applyAlignment="1">
      <alignment horizontal="center"/>
    </xf>
    <xf numFmtId="167" fontId="9" fillId="0" borderId="3" xfId="1" applyNumberFormat="1" applyFont="1" applyBorder="1" applyAlignment="1">
      <alignment horizontal="center"/>
    </xf>
    <xf numFmtId="167" fontId="0" fillId="0" borderId="3" xfId="1" applyNumberFormat="1" applyFont="1" applyBorder="1"/>
    <xf numFmtId="167" fontId="10" fillId="0" borderId="0" xfId="1" applyNumberFormat="1" applyFont="1" applyBorder="1" applyAlignment="1">
      <alignment horizontal="center"/>
    </xf>
    <xf numFmtId="167" fontId="0" fillId="0" borderId="0" xfId="1" applyNumberFormat="1" applyFont="1" applyFill="1"/>
    <xf numFmtId="168" fontId="2" fillId="0" borderId="0" xfId="1" applyNumberFormat="1" applyFont="1" applyBorder="1" applyAlignment="1">
      <alignment horizontal="center"/>
    </xf>
    <xf numFmtId="168" fontId="2" fillId="0" borderId="8" xfId="1" applyNumberFormat="1" applyFont="1" applyBorder="1" applyAlignment="1">
      <alignment horizontal="center"/>
    </xf>
    <xf numFmtId="167" fontId="10" fillId="0" borderId="9" xfId="1" applyNumberFormat="1" applyFont="1" applyBorder="1" applyAlignment="1">
      <alignment horizontal="center"/>
    </xf>
    <xf numFmtId="167" fontId="10" fillId="0" borderId="2" xfId="1" applyNumberFormat="1" applyFont="1" applyBorder="1" applyAlignment="1">
      <alignment horizontal="center"/>
    </xf>
    <xf numFmtId="167" fontId="2" fillId="0" borderId="8" xfId="1" applyNumberFormat="1" applyFont="1" applyFill="1" applyBorder="1" applyAlignment="1">
      <alignment horizontal="center"/>
    </xf>
    <xf numFmtId="167" fontId="2" fillId="0" borderId="0" xfId="1" applyNumberFormat="1" applyFont="1" applyFill="1" applyBorder="1" applyAlignment="1">
      <alignment horizontal="center"/>
    </xf>
    <xf numFmtId="167" fontId="9" fillId="0" borderId="8" xfId="1" applyNumberFormat="1" applyFont="1" applyBorder="1" applyAlignment="1">
      <alignment horizontal="center"/>
    </xf>
    <xf numFmtId="167" fontId="0" fillId="0" borderId="0" xfId="0" applyNumberFormat="1" applyFill="1"/>
    <xf numFmtId="167" fontId="0" fillId="0" borderId="0" xfId="0" applyNumberFormat="1"/>
    <xf numFmtId="167" fontId="2" fillId="0" borderId="5" xfId="1" applyNumberFormat="1" applyFont="1" applyBorder="1" applyAlignment="1">
      <alignment horizontal="center"/>
    </xf>
    <xf numFmtId="166" fontId="3" fillId="0" borderId="0" xfId="0" applyNumberFormat="1" applyFont="1" applyAlignment="1">
      <alignment horizontal="center"/>
    </xf>
    <xf numFmtId="166" fontId="10" fillId="0" borderId="4" xfId="0" applyNumberFormat="1" applyFont="1" applyBorder="1" applyAlignment="1">
      <alignment horizontal="center"/>
    </xf>
    <xf numFmtId="166" fontId="2" fillId="0" borderId="0" xfId="0" applyNumberFormat="1" applyFont="1" applyAlignment="1">
      <alignment horizontal="center"/>
    </xf>
    <xf numFmtId="166" fontId="2" fillId="0" borderId="5" xfId="0" applyNumberFormat="1" applyFont="1" applyBorder="1" applyAlignment="1">
      <alignment horizontal="center"/>
    </xf>
    <xf numFmtId="166" fontId="9" fillId="0" borderId="5" xfId="0" applyNumberFormat="1" applyFont="1" applyBorder="1" applyAlignment="1">
      <alignment horizontal="center"/>
    </xf>
    <xf numFmtId="167" fontId="10" fillId="0" borderId="3" xfId="1" applyNumberFormat="1" applyFont="1" applyBorder="1" applyAlignment="1">
      <alignment horizontal="center"/>
    </xf>
    <xf numFmtId="167" fontId="2" fillId="0" borderId="0" xfId="1" applyNumberFormat="1" applyFont="1" applyAlignment="1">
      <alignment horizontal="center"/>
    </xf>
    <xf numFmtId="167" fontId="10" fillId="0" borderId="0" xfId="1" applyNumberFormat="1" applyFont="1" applyAlignment="1">
      <alignment horizontal="center"/>
    </xf>
    <xf numFmtId="167" fontId="10" fillId="0" borderId="6" xfId="1" applyNumberFormat="1" applyFont="1" applyBorder="1" applyAlignment="1">
      <alignment horizontal="center"/>
    </xf>
    <xf numFmtId="166" fontId="10" fillId="0" borderId="2" xfId="0" applyNumberFormat="1" applyFont="1" applyBorder="1" applyAlignment="1">
      <alignment horizontal="center"/>
    </xf>
    <xf numFmtId="166" fontId="2" fillId="0" borderId="0" xfId="0" applyNumberFormat="1" applyFont="1" applyFill="1" applyBorder="1" applyAlignment="1">
      <alignment horizontal="center"/>
    </xf>
    <xf numFmtId="0" fontId="0" fillId="0" borderId="0" xfId="0" applyFont="1" applyFill="1"/>
    <xf numFmtId="166" fontId="0" fillId="0" borderId="0" xfId="1" applyNumberFormat="1" applyFont="1" applyFill="1"/>
    <xf numFmtId="165" fontId="0" fillId="0" borderId="0" xfId="1" applyNumberFormat="1" applyFont="1"/>
    <xf numFmtId="165" fontId="0" fillId="0" borderId="0" xfId="1" applyNumberFormat="1" applyFont="1" applyAlignment="1">
      <alignment horizontal="center"/>
    </xf>
    <xf numFmtId="165" fontId="0" fillId="0" borderId="0" xfId="1" applyNumberFormat="1" applyFont="1" applyAlignment="1">
      <alignment wrapText="1"/>
    </xf>
    <xf numFmtId="165" fontId="6" fillId="0" borderId="0" xfId="1" applyNumberFormat="1" applyFont="1" applyBorder="1" applyAlignment="1">
      <alignment horizontal="center"/>
    </xf>
    <xf numFmtId="165" fontId="0" fillId="0" borderId="0" xfId="1" applyNumberFormat="1" applyFont="1" applyBorder="1" applyAlignment="1">
      <alignment horizontal="center"/>
    </xf>
    <xf numFmtId="165" fontId="0" fillId="0" borderId="0" xfId="1" applyNumberFormat="1" applyFont="1" applyBorder="1" applyAlignment="1">
      <alignment horizontal="left"/>
    </xf>
    <xf numFmtId="165" fontId="2" fillId="0" borderId="0" xfId="1" applyNumberFormat="1" applyFont="1" applyBorder="1" applyAlignment="1">
      <alignment horizontal="center"/>
    </xf>
    <xf numFmtId="165" fontId="10" fillId="0" borderId="0" xfId="1" applyNumberFormat="1" applyFont="1" applyBorder="1" applyAlignment="1">
      <alignment horizontal="center"/>
    </xf>
    <xf numFmtId="170" fontId="10" fillId="0" borderId="0" xfId="1" applyNumberFormat="1" applyFont="1" applyBorder="1" applyAlignment="1">
      <alignment horizontal="center"/>
    </xf>
    <xf numFmtId="170" fontId="9" fillId="0" borderId="5" xfId="1" applyNumberFormat="1" applyFont="1" applyBorder="1" applyAlignment="1">
      <alignment horizontal="center"/>
    </xf>
    <xf numFmtId="170" fontId="0" fillId="0" borderId="0" xfId="1" applyNumberFormat="1" applyFont="1"/>
    <xf numFmtId="170" fontId="0" fillId="0" borderId="0" xfId="1" applyNumberFormat="1" applyFont="1" applyFill="1"/>
    <xf numFmtId="0" fontId="4"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wrapText="1"/>
    </xf>
    <xf numFmtId="0" fontId="7" fillId="0" borderId="6" xfId="0" applyFont="1" applyBorder="1" applyAlignment="1">
      <alignment horizontal="left"/>
    </xf>
    <xf numFmtId="0" fontId="0" fillId="0" borderId="6" xfId="0" applyBorder="1" applyAlignment="1"/>
    <xf numFmtId="167" fontId="9" fillId="0" borderId="10" xfId="1" applyNumberFormat="1" applyFont="1" applyBorder="1" applyAlignment="1">
      <alignment horizontal="center"/>
    </xf>
    <xf numFmtId="167" fontId="0" fillId="0" borderId="11" xfId="1" applyNumberFormat="1" applyFont="1" applyBorder="1" applyAlignment="1">
      <alignment horizontal="center"/>
    </xf>
    <xf numFmtId="167" fontId="0" fillId="0" borderId="12" xfId="1" applyNumberFormat="1" applyFont="1" applyBorder="1" applyAlignment="1">
      <alignment horizontal="center"/>
    </xf>
  </cellXfs>
  <cellStyles count="2">
    <cellStyle name="Comma" xfId="1" builtinId="3"/>
    <cellStyle name="Normal" xfId="0" builtinId="0"/>
  </cellStyles>
  <dxfs count="2">
    <dxf>
      <fill>
        <patternFill patternType="none">
          <fgColor indexed="64"/>
          <bgColor indexed="65"/>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3"/>
  <sheetViews>
    <sheetView tabSelected="1" zoomScale="70" zoomScaleNormal="70" workbookViewId="0">
      <pane xSplit="1" ySplit="16" topLeftCell="B17" activePane="bottomRight" state="frozen"/>
      <selection pane="topRight" activeCell="B1" sqref="B1"/>
      <selection pane="bottomLeft" activeCell="A17" sqref="A17"/>
      <selection pane="bottomRight" activeCell="G30" sqref="G30"/>
    </sheetView>
  </sheetViews>
  <sheetFormatPr defaultRowHeight="13.2"/>
  <cols>
    <col min="1" max="1" width="59" customWidth="1"/>
    <col min="2" max="2" width="12.44140625" bestFit="1" customWidth="1"/>
    <col min="4" max="6" width="5.5546875" customWidth="1"/>
    <col min="7" max="7" width="14" customWidth="1"/>
    <col min="8" max="8" width="11.44140625" customWidth="1"/>
    <col min="9" max="9" width="16.5546875" customWidth="1"/>
    <col min="10" max="10" width="13.88671875" style="49" customWidth="1"/>
    <col min="11" max="12" width="15.5546875" style="49" bestFit="1" customWidth="1"/>
    <col min="13" max="13" width="19.33203125" style="49" customWidth="1"/>
    <col min="14" max="14" width="16.88671875" style="87" customWidth="1"/>
    <col min="15" max="15" width="13.88671875" style="40" customWidth="1"/>
    <col min="16" max="18" width="13.88671875" style="49" customWidth="1"/>
    <col min="19" max="19" width="13.88671875" style="40" customWidth="1"/>
    <col min="20" max="20" width="13.88671875" style="49" customWidth="1"/>
    <col min="21" max="21" width="13.44140625" style="49" bestFit="1" customWidth="1"/>
    <col min="22" max="22" width="14.88671875" style="40" customWidth="1"/>
    <col min="23" max="23" width="9.5546875" bestFit="1" customWidth="1"/>
    <col min="24" max="24" width="12.5546875" customWidth="1"/>
    <col min="25" max="25" width="12.88671875" customWidth="1"/>
    <col min="26" max="26" width="13.88671875" style="49" customWidth="1"/>
    <col min="27" max="27" width="18.33203125" style="49" customWidth="1"/>
    <col min="28" max="29" width="11.33203125" style="72" customWidth="1"/>
    <col min="30" max="30" width="15.33203125" style="49" customWidth="1"/>
    <col min="31" max="31" width="13.6640625" customWidth="1"/>
    <col min="32" max="32" width="12.6640625" customWidth="1"/>
    <col min="37" max="37" width="17.6640625" customWidth="1"/>
    <col min="38" max="38" width="14.88671875" customWidth="1"/>
    <col min="39" max="39" width="14.109375" customWidth="1"/>
    <col min="40" max="40" width="17.5546875" customWidth="1"/>
    <col min="41" max="41" width="13.44140625" bestFit="1" customWidth="1"/>
  </cols>
  <sheetData>
    <row r="1" spans="1:36" ht="6.6" customHeight="1">
      <c r="AB1"/>
      <c r="AC1"/>
      <c r="AD1" s="31"/>
    </row>
    <row r="2" spans="1:36" ht="6.6" customHeight="1">
      <c r="AB2"/>
      <c r="AC2"/>
      <c r="AD2" s="31"/>
    </row>
    <row r="3" spans="1:36" ht="6.6" customHeight="1" thickBot="1">
      <c r="A3" s="1"/>
      <c r="B3" s="1"/>
      <c r="C3" s="1"/>
      <c r="D3" s="1"/>
      <c r="E3" s="1"/>
      <c r="F3" s="1"/>
      <c r="G3" s="1"/>
      <c r="H3" s="1"/>
      <c r="I3" s="1"/>
      <c r="J3" s="50"/>
      <c r="K3" s="50"/>
      <c r="L3" s="50"/>
      <c r="M3" s="50"/>
      <c r="N3" s="88"/>
      <c r="O3" s="41"/>
      <c r="P3" s="50"/>
      <c r="Q3" s="50"/>
      <c r="R3" s="50"/>
      <c r="S3" s="41"/>
      <c r="T3" s="50"/>
      <c r="U3" s="50"/>
      <c r="V3" s="41"/>
      <c r="W3" s="1"/>
      <c r="X3" s="1"/>
      <c r="Y3" s="1"/>
      <c r="Z3" s="50"/>
      <c r="AA3" s="50"/>
      <c r="AB3" s="1"/>
      <c r="AC3" s="1"/>
      <c r="AD3" s="30"/>
    </row>
    <row r="4" spans="1:36" ht="18" thickBot="1">
      <c r="A4" s="20" t="s">
        <v>0</v>
      </c>
      <c r="B4" s="24" t="s">
        <v>56</v>
      </c>
      <c r="C4" s="3"/>
      <c r="D4" s="27" t="s">
        <v>81</v>
      </c>
      <c r="E4" s="25"/>
      <c r="G4" s="3"/>
      <c r="H4" s="3"/>
      <c r="I4" s="3"/>
      <c r="Q4" s="53"/>
      <c r="R4" s="53"/>
      <c r="S4" s="74"/>
      <c r="T4" s="53"/>
      <c r="U4" s="53"/>
      <c r="V4" s="74"/>
      <c r="W4" s="3"/>
      <c r="X4" s="3"/>
      <c r="Y4" s="3"/>
      <c r="Z4" s="53"/>
      <c r="AA4" s="53"/>
      <c r="AB4" s="3"/>
      <c r="AC4" s="3"/>
      <c r="AD4" s="35"/>
    </row>
    <row r="5" spans="1:36" ht="6.6" customHeight="1">
      <c r="A5" s="1"/>
      <c r="B5" s="1"/>
      <c r="C5" s="3"/>
      <c r="D5" s="3"/>
      <c r="E5" s="3"/>
      <c r="F5" s="3"/>
      <c r="G5" s="3"/>
      <c r="H5" s="3"/>
      <c r="I5" s="3"/>
      <c r="Q5" s="53"/>
      <c r="R5" s="53"/>
      <c r="S5" s="74"/>
      <c r="T5" s="53"/>
      <c r="U5" s="53"/>
      <c r="V5" s="74"/>
      <c r="W5" s="3"/>
      <c r="X5" s="3"/>
      <c r="Y5" s="3"/>
      <c r="Z5" s="53"/>
      <c r="AA5" s="53"/>
      <c r="AB5" s="3"/>
      <c r="AC5" s="3"/>
      <c r="AD5" s="35"/>
    </row>
    <row r="6" spans="1:36">
      <c r="A6" s="99" t="s">
        <v>68</v>
      </c>
      <c r="B6" s="100"/>
      <c r="C6" s="100"/>
      <c r="D6" s="100"/>
      <c r="E6" s="100"/>
      <c r="F6" s="100"/>
      <c r="G6" s="100"/>
      <c r="H6" s="100"/>
      <c r="I6" s="100"/>
      <c r="J6" s="100"/>
      <c r="K6" s="101"/>
      <c r="L6" s="101"/>
      <c r="M6" s="101"/>
      <c r="N6" s="89"/>
      <c r="O6" s="42"/>
      <c r="P6" s="51"/>
      <c r="Q6" s="53"/>
      <c r="R6" s="53"/>
      <c r="S6" s="74"/>
      <c r="T6" s="53"/>
      <c r="U6" s="53"/>
      <c r="V6" s="74"/>
      <c r="W6" s="3"/>
      <c r="X6" s="3"/>
      <c r="Y6" s="3"/>
      <c r="Z6" s="53"/>
      <c r="AA6" s="53"/>
      <c r="AB6" s="3"/>
      <c r="AC6" s="3"/>
      <c r="AD6" s="35"/>
    </row>
    <row r="7" spans="1:36">
      <c r="A7" s="100"/>
      <c r="B7" s="100"/>
      <c r="C7" s="100"/>
      <c r="D7" s="100"/>
      <c r="E7" s="100"/>
      <c r="F7" s="100"/>
      <c r="G7" s="100"/>
      <c r="H7" s="100"/>
      <c r="I7" s="100"/>
      <c r="J7" s="100"/>
      <c r="K7" s="101"/>
      <c r="L7" s="101"/>
      <c r="M7" s="101"/>
      <c r="N7" s="89"/>
      <c r="O7" s="42"/>
      <c r="P7" s="51"/>
      <c r="Q7" s="50"/>
      <c r="R7" s="50"/>
      <c r="S7" s="41"/>
      <c r="T7" s="50"/>
      <c r="U7" s="50"/>
      <c r="V7" s="41"/>
      <c r="W7" s="1"/>
      <c r="X7" s="1"/>
      <c r="Y7" s="1"/>
      <c r="Z7" s="53"/>
      <c r="AA7" s="53"/>
      <c r="AB7" s="3"/>
      <c r="AC7" s="3"/>
      <c r="AD7" s="35"/>
    </row>
    <row r="8" spans="1:36" ht="21.6" customHeight="1">
      <c r="A8" s="100"/>
      <c r="B8" s="100"/>
      <c r="C8" s="100"/>
      <c r="D8" s="100"/>
      <c r="E8" s="100"/>
      <c r="F8" s="100"/>
      <c r="G8" s="100"/>
      <c r="H8" s="100"/>
      <c r="I8" s="100"/>
      <c r="J8" s="100"/>
      <c r="K8" s="101"/>
      <c r="L8" s="101"/>
      <c r="M8" s="101"/>
      <c r="N8" s="89"/>
      <c r="O8" s="42"/>
      <c r="P8" s="51"/>
      <c r="Q8" s="53"/>
      <c r="R8" s="53"/>
      <c r="S8" s="74"/>
      <c r="T8" s="53"/>
      <c r="U8" s="53"/>
      <c r="V8" s="74"/>
      <c r="W8" s="3"/>
      <c r="X8" s="3"/>
      <c r="Y8" s="3"/>
      <c r="Z8" s="53"/>
      <c r="AA8" s="53"/>
      <c r="AB8" s="3"/>
      <c r="AC8" s="3"/>
      <c r="AD8" s="35"/>
    </row>
    <row r="9" spans="1:36" ht="6.6" customHeight="1">
      <c r="A9" s="4"/>
      <c r="B9" s="4"/>
      <c r="C9" s="4"/>
      <c r="D9" s="4"/>
      <c r="E9" s="4"/>
      <c r="F9" s="4"/>
      <c r="G9" s="4"/>
      <c r="H9" s="4"/>
      <c r="I9" s="4"/>
      <c r="J9" s="52"/>
      <c r="K9" s="53"/>
      <c r="L9" s="53"/>
      <c r="M9" s="54"/>
      <c r="N9" s="90"/>
      <c r="O9" s="43"/>
      <c r="P9" s="54"/>
      <c r="Q9" s="53"/>
      <c r="R9" s="53"/>
      <c r="S9" s="74"/>
      <c r="T9" s="53"/>
      <c r="U9" s="53"/>
      <c r="V9" s="74"/>
      <c r="W9" s="3"/>
      <c r="X9" s="3"/>
      <c r="Y9" s="3"/>
      <c r="Z9" s="53"/>
      <c r="AA9" s="53"/>
      <c r="AB9" s="3"/>
      <c r="AC9" s="3"/>
      <c r="AD9" s="35"/>
    </row>
    <row r="10" spans="1:36" ht="17.399999999999999">
      <c r="A10" s="102" t="s">
        <v>1</v>
      </c>
      <c r="B10" s="103"/>
      <c r="C10" s="103"/>
      <c r="D10" s="103"/>
      <c r="E10" s="103"/>
      <c r="F10" s="103"/>
      <c r="G10" s="103"/>
      <c r="H10" s="103"/>
      <c r="I10" s="103"/>
      <c r="J10" s="103"/>
      <c r="K10" s="54"/>
      <c r="L10" s="54"/>
      <c r="M10" s="54"/>
      <c r="N10" s="90"/>
      <c r="O10" s="43"/>
      <c r="P10" s="54"/>
      <c r="Q10" s="54"/>
      <c r="R10" s="54"/>
      <c r="S10" s="43"/>
      <c r="T10" s="54"/>
      <c r="U10" s="54"/>
      <c r="V10" s="43"/>
      <c r="W10" s="5"/>
      <c r="X10" s="5"/>
      <c r="Y10" s="5"/>
      <c r="Z10" s="54"/>
      <c r="AA10" s="54"/>
      <c r="AB10" s="5"/>
      <c r="AC10" s="5"/>
      <c r="AD10" s="32"/>
    </row>
    <row r="11" spans="1:36">
      <c r="A11" s="6">
        <v>1</v>
      </c>
      <c r="B11" s="6">
        <v>2</v>
      </c>
      <c r="C11" s="6">
        <v>3</v>
      </c>
      <c r="D11" s="6">
        <v>4</v>
      </c>
      <c r="E11" s="6">
        <f>D11+1</f>
        <v>5</v>
      </c>
      <c r="F11" s="6">
        <f t="shared" ref="F11:AD11" si="0">E11+1</f>
        <v>6</v>
      </c>
      <c r="G11" s="6">
        <f t="shared" si="0"/>
        <v>7</v>
      </c>
      <c r="H11" s="6">
        <f t="shared" si="0"/>
        <v>8</v>
      </c>
      <c r="I11" s="6">
        <f t="shared" si="0"/>
        <v>9</v>
      </c>
      <c r="J11" s="48">
        <f>I11+1</f>
        <v>10</v>
      </c>
      <c r="K11" s="48">
        <f>J11+1</f>
        <v>11</v>
      </c>
      <c r="L11" s="48">
        <f>K11+1</f>
        <v>12</v>
      </c>
      <c r="M11" s="48">
        <f>L11+1</f>
        <v>13</v>
      </c>
      <c r="N11" s="48">
        <v>14</v>
      </c>
      <c r="O11" s="48">
        <v>15</v>
      </c>
      <c r="P11" s="48">
        <v>16</v>
      </c>
      <c r="Q11" s="48">
        <v>17</v>
      </c>
      <c r="R11" s="48">
        <v>18</v>
      </c>
      <c r="S11" s="48">
        <v>19</v>
      </c>
      <c r="T11" s="48">
        <v>20</v>
      </c>
      <c r="U11" s="48">
        <v>21</v>
      </c>
      <c r="V11" s="48">
        <f>U11+1</f>
        <v>22</v>
      </c>
      <c r="W11" s="6">
        <f t="shared" si="0"/>
        <v>23</v>
      </c>
      <c r="X11" s="6">
        <f t="shared" si="0"/>
        <v>24</v>
      </c>
      <c r="Y11" s="6">
        <f t="shared" si="0"/>
        <v>25</v>
      </c>
      <c r="Z11" s="48">
        <f>Y11+1</f>
        <v>26</v>
      </c>
      <c r="AA11" s="48">
        <f>Z11+1</f>
        <v>27</v>
      </c>
      <c r="AB11" s="6">
        <f t="shared" si="0"/>
        <v>28</v>
      </c>
      <c r="AC11" s="6">
        <f t="shared" si="0"/>
        <v>29</v>
      </c>
      <c r="AD11" s="6">
        <f t="shared" si="0"/>
        <v>30</v>
      </c>
      <c r="AE11" s="6">
        <f>AD11+1</f>
        <v>31</v>
      </c>
      <c r="AF11" s="6">
        <v>32</v>
      </c>
      <c r="AG11" s="6">
        <v>33</v>
      </c>
    </row>
    <row r="12" spans="1:36">
      <c r="A12" s="7"/>
      <c r="B12" s="8"/>
      <c r="C12" s="8"/>
      <c r="D12" s="2"/>
      <c r="E12" s="2"/>
      <c r="F12" s="2"/>
      <c r="G12" s="8"/>
      <c r="H12" s="21"/>
      <c r="I12" s="9"/>
      <c r="J12" s="55" t="s">
        <v>12</v>
      </c>
      <c r="K12" s="104" t="s">
        <v>2</v>
      </c>
      <c r="L12" s="105"/>
      <c r="M12" s="106"/>
      <c r="N12" s="91"/>
      <c r="O12" s="44" t="s">
        <v>58</v>
      </c>
      <c r="P12" s="56"/>
      <c r="Q12" s="66" t="s">
        <v>3</v>
      </c>
      <c r="R12" s="67"/>
      <c r="S12" s="83" t="s">
        <v>60</v>
      </c>
      <c r="T12" s="67"/>
      <c r="U12" s="67" t="s">
        <v>4</v>
      </c>
      <c r="V12" s="75" t="s">
        <v>5</v>
      </c>
      <c r="W12" s="12" t="s">
        <v>6</v>
      </c>
      <c r="X12" s="12" t="s">
        <v>7</v>
      </c>
      <c r="Y12" s="12" t="s">
        <v>8</v>
      </c>
      <c r="Z12" s="79" t="s">
        <v>9</v>
      </c>
      <c r="AA12" s="79" t="s">
        <v>79</v>
      </c>
      <c r="AB12" s="12" t="s">
        <v>10</v>
      </c>
      <c r="AC12" s="12" t="s">
        <v>80</v>
      </c>
      <c r="AD12" s="34" t="s">
        <v>82</v>
      </c>
      <c r="AE12" s="19"/>
      <c r="AF12" s="28" t="s">
        <v>72</v>
      </c>
      <c r="AG12" s="19" t="s">
        <v>76</v>
      </c>
    </row>
    <row r="13" spans="1:36">
      <c r="A13" s="14" t="s">
        <v>11</v>
      </c>
      <c r="B13" s="8"/>
      <c r="C13" s="8"/>
      <c r="D13" s="8"/>
      <c r="E13" s="8"/>
      <c r="F13" s="8"/>
      <c r="G13" s="10"/>
      <c r="H13" s="22"/>
      <c r="I13" s="9"/>
      <c r="J13" s="55" t="s">
        <v>26</v>
      </c>
      <c r="K13" s="64">
        <v>2017</v>
      </c>
      <c r="L13" s="65">
        <v>2019</v>
      </c>
      <c r="M13" s="65">
        <v>2018</v>
      </c>
      <c r="N13" s="92"/>
      <c r="O13" s="45"/>
      <c r="P13" s="57" t="s">
        <v>13</v>
      </c>
      <c r="Q13" s="58" t="s">
        <v>30</v>
      </c>
      <c r="R13" s="57" t="s">
        <v>31</v>
      </c>
      <c r="S13" s="44" t="s">
        <v>31</v>
      </c>
      <c r="T13" s="57" t="s">
        <v>31</v>
      </c>
      <c r="U13" s="58" t="s">
        <v>63</v>
      </c>
      <c r="V13" s="76" t="s">
        <v>32</v>
      </c>
      <c r="W13" s="8" t="s">
        <v>14</v>
      </c>
      <c r="X13" s="2"/>
      <c r="Z13" s="80"/>
      <c r="AA13" s="57" t="s">
        <v>13</v>
      </c>
      <c r="AB13" s="8" t="s">
        <v>15</v>
      </c>
      <c r="AC13" s="8" t="s">
        <v>16</v>
      </c>
      <c r="AD13" s="33" t="s">
        <v>17</v>
      </c>
      <c r="AE13" s="21" t="s">
        <v>69</v>
      </c>
      <c r="AF13" s="28" t="s">
        <v>73</v>
      </c>
      <c r="AG13" s="21" t="s">
        <v>77</v>
      </c>
    </row>
    <row r="14" spans="1:36">
      <c r="A14" s="8" t="s">
        <v>18</v>
      </c>
      <c r="B14" s="7"/>
      <c r="C14" s="8" t="s">
        <v>19</v>
      </c>
      <c r="D14" s="8" t="s">
        <v>20</v>
      </c>
      <c r="E14" s="8" t="s">
        <v>21</v>
      </c>
      <c r="F14" s="8" t="s">
        <v>22</v>
      </c>
      <c r="G14" s="8" t="s">
        <v>23</v>
      </c>
      <c r="H14" s="21" t="s">
        <v>24</v>
      </c>
      <c r="I14" s="9" t="s">
        <v>25</v>
      </c>
      <c r="J14" s="55" t="s">
        <v>45</v>
      </c>
      <c r="K14" s="59" t="s">
        <v>46</v>
      </c>
      <c r="L14" s="59" t="s">
        <v>47</v>
      </c>
      <c r="M14" s="58" t="s">
        <v>48</v>
      </c>
      <c r="N14" s="93" t="s">
        <v>27</v>
      </c>
      <c r="O14" s="44" t="s">
        <v>28</v>
      </c>
      <c r="P14" s="57" t="s">
        <v>29</v>
      </c>
      <c r="Q14" s="68" t="s">
        <v>49</v>
      </c>
      <c r="R14" s="69" t="s">
        <v>27</v>
      </c>
      <c r="S14" s="84" t="s">
        <v>28</v>
      </c>
      <c r="T14" s="69" t="s">
        <v>61</v>
      </c>
      <c r="U14" s="73" t="s">
        <v>49</v>
      </c>
      <c r="V14" s="77" t="s">
        <v>51</v>
      </c>
      <c r="W14" s="8" t="s">
        <v>33</v>
      </c>
      <c r="X14" s="15" t="s">
        <v>34</v>
      </c>
      <c r="Y14" s="2" t="s">
        <v>35</v>
      </c>
      <c r="Z14" s="80" t="s">
        <v>67</v>
      </c>
      <c r="AA14" s="80" t="s">
        <v>29</v>
      </c>
      <c r="AB14" s="8" t="s">
        <v>36</v>
      </c>
      <c r="AC14" s="8" t="s">
        <v>36</v>
      </c>
      <c r="AD14" s="33" t="s">
        <v>37</v>
      </c>
      <c r="AE14" s="21" t="s">
        <v>70</v>
      </c>
      <c r="AF14" s="28" t="s">
        <v>74</v>
      </c>
      <c r="AG14" s="2" t="s">
        <v>78</v>
      </c>
    </row>
    <row r="15" spans="1:36" ht="13.5" customHeight="1">
      <c r="A15" s="16" t="s">
        <v>38</v>
      </c>
      <c r="B15" s="17" t="s">
        <v>39</v>
      </c>
      <c r="C15" s="17" t="s">
        <v>40</v>
      </c>
      <c r="D15" s="11" t="s">
        <v>41</v>
      </c>
      <c r="E15" s="11" t="s">
        <v>42</v>
      </c>
      <c r="F15" s="11" t="s">
        <v>43</v>
      </c>
      <c r="G15" s="17" t="s">
        <v>44</v>
      </c>
      <c r="H15" s="23" t="s">
        <v>44</v>
      </c>
      <c r="I15" s="13" t="s">
        <v>44</v>
      </c>
      <c r="J15" s="60" t="s">
        <v>57</v>
      </c>
      <c r="K15" s="61"/>
      <c r="L15" s="61"/>
      <c r="M15" s="60" t="s">
        <v>64</v>
      </c>
      <c r="N15" s="94" t="s">
        <v>49</v>
      </c>
      <c r="O15" s="46" t="s">
        <v>59</v>
      </c>
      <c r="P15" s="62" t="s">
        <v>50</v>
      </c>
      <c r="Q15" s="70" t="s">
        <v>65</v>
      </c>
      <c r="R15" s="62" t="s">
        <v>49</v>
      </c>
      <c r="S15" s="46" t="s">
        <v>62</v>
      </c>
      <c r="T15" s="95" t="s">
        <v>50</v>
      </c>
      <c r="U15" s="96" t="s">
        <v>66</v>
      </c>
      <c r="V15" s="78"/>
      <c r="W15" s="17" t="s">
        <v>52</v>
      </c>
      <c r="X15" s="17" t="s">
        <v>52</v>
      </c>
      <c r="Y15" s="18" t="s">
        <v>53</v>
      </c>
      <c r="Z15" s="81" t="s">
        <v>54</v>
      </c>
      <c r="AA15" s="82" t="s">
        <v>50</v>
      </c>
      <c r="AB15" s="17" t="s">
        <v>55</v>
      </c>
      <c r="AC15" s="17" t="s">
        <v>55</v>
      </c>
      <c r="AD15" s="36" t="s">
        <v>49</v>
      </c>
      <c r="AE15" s="26" t="s">
        <v>71</v>
      </c>
      <c r="AF15" s="29" t="s">
        <v>75</v>
      </c>
      <c r="AG15" s="19" t="s">
        <v>49</v>
      </c>
      <c r="AI15" s="26"/>
      <c r="AJ15" s="26"/>
    </row>
    <row r="16" spans="1:36" ht="12.6" customHeight="1">
      <c r="T16" s="97"/>
      <c r="U16" s="97"/>
      <c r="AB16"/>
      <c r="AC16"/>
      <c r="AD16" s="31"/>
      <c r="AE16" s="10"/>
    </row>
    <row r="17" spans="1:36" s="37" customFormat="1">
      <c r="A17" s="37" t="s">
        <v>83</v>
      </c>
      <c r="B17" s="37" t="s">
        <v>167</v>
      </c>
      <c r="C17" s="37" t="s">
        <v>168</v>
      </c>
      <c r="G17" s="38">
        <v>43271</v>
      </c>
      <c r="H17" s="38">
        <v>43270</v>
      </c>
      <c r="I17" s="38">
        <v>43277</v>
      </c>
      <c r="J17" s="63">
        <f t="shared" ref="J17:J20" si="1">K17+L17+M17</f>
        <v>0.30323000000000006</v>
      </c>
      <c r="K17" s="63"/>
      <c r="L17" s="63"/>
      <c r="M17" s="63">
        <f t="shared" ref="M17:M20" si="2">N17+O17+V17+Z17+AB17+AD17</f>
        <v>0.30323000000000006</v>
      </c>
      <c r="N17" s="63">
        <v>0.30323000000000006</v>
      </c>
      <c r="O17" s="47"/>
      <c r="P17" s="63"/>
      <c r="Q17" s="63">
        <f t="shared" ref="Q17:Q20" si="3">+N17+O17+P17</f>
        <v>0.30323000000000006</v>
      </c>
      <c r="R17" s="63"/>
      <c r="S17" s="47"/>
      <c r="T17" s="98"/>
      <c r="U17" s="98">
        <f t="shared" ref="U17:U20" si="4">+R17+S17+T17</f>
        <v>0</v>
      </c>
      <c r="V17" s="47"/>
      <c r="Z17" s="63"/>
      <c r="AA17" s="63"/>
      <c r="AB17" s="71"/>
      <c r="AC17" s="71"/>
      <c r="AD17" s="63"/>
      <c r="AJ17" s="39"/>
    </row>
    <row r="18" spans="1:36" s="37" customFormat="1">
      <c r="A18" s="37" t="s">
        <v>84</v>
      </c>
      <c r="B18" s="37" t="s">
        <v>169</v>
      </c>
      <c r="C18" s="37" t="s">
        <v>170</v>
      </c>
      <c r="G18" s="38">
        <v>43280</v>
      </c>
      <c r="H18" s="38">
        <v>43283</v>
      </c>
      <c r="I18" s="38">
        <v>43283</v>
      </c>
      <c r="J18" s="63">
        <f t="shared" si="1"/>
        <v>0.89678327000000013</v>
      </c>
      <c r="K18" s="63"/>
      <c r="L18" s="63"/>
      <c r="M18" s="63">
        <f t="shared" si="2"/>
        <v>0.89678327000000013</v>
      </c>
      <c r="N18" s="63">
        <v>0.89678327000000013</v>
      </c>
      <c r="O18" s="47"/>
      <c r="P18" s="63"/>
      <c r="Q18" s="63">
        <f t="shared" si="3"/>
        <v>0.89678327000000013</v>
      </c>
      <c r="R18" s="63"/>
      <c r="S18" s="47"/>
      <c r="T18" s="98"/>
      <c r="U18" s="98">
        <f t="shared" si="4"/>
        <v>0</v>
      </c>
      <c r="V18" s="47"/>
      <c r="Z18" s="63"/>
      <c r="AA18" s="63"/>
      <c r="AB18" s="71"/>
      <c r="AC18" s="71"/>
      <c r="AD18" s="63"/>
      <c r="AJ18" s="39"/>
    </row>
    <row r="19" spans="1:36" s="37" customFormat="1">
      <c r="A19" s="37" t="s">
        <v>85</v>
      </c>
      <c r="B19" s="37" t="s">
        <v>171</v>
      </c>
      <c r="C19" s="37" t="s">
        <v>172</v>
      </c>
      <c r="G19" s="38">
        <v>43180</v>
      </c>
      <c r="H19" s="38">
        <v>43179</v>
      </c>
      <c r="I19" s="38">
        <v>43186</v>
      </c>
      <c r="J19" s="63">
        <f t="shared" si="1"/>
        <v>5.57E-2</v>
      </c>
      <c r="K19" s="63"/>
      <c r="L19" s="63"/>
      <c r="M19" s="63">
        <f t="shared" si="2"/>
        <v>5.57E-2</v>
      </c>
      <c r="N19" s="63">
        <v>5.57E-2</v>
      </c>
      <c r="O19" s="47"/>
      <c r="P19" s="63"/>
      <c r="Q19" s="63">
        <f t="shared" si="3"/>
        <v>5.57E-2</v>
      </c>
      <c r="R19" s="63"/>
      <c r="S19" s="47"/>
      <c r="T19" s="98"/>
      <c r="U19" s="98">
        <f t="shared" si="4"/>
        <v>0</v>
      </c>
      <c r="V19" s="47"/>
      <c r="Z19" s="63"/>
      <c r="AA19" s="63"/>
      <c r="AB19" s="71"/>
      <c r="AC19" s="71"/>
      <c r="AD19" s="63"/>
      <c r="AI19" s="39"/>
      <c r="AJ19" s="39"/>
    </row>
    <row r="20" spans="1:36" s="37" customFormat="1">
      <c r="A20" s="37" t="s">
        <v>85</v>
      </c>
      <c r="B20" s="37" t="s">
        <v>171</v>
      </c>
      <c r="C20" s="37" t="s">
        <v>172</v>
      </c>
      <c r="G20" s="38">
        <v>43271</v>
      </c>
      <c r="H20" s="38">
        <v>43270</v>
      </c>
      <c r="I20" s="38">
        <v>43277</v>
      </c>
      <c r="J20" s="63">
        <f t="shared" si="1"/>
        <v>0.17406999999999997</v>
      </c>
      <c r="K20" s="63"/>
      <c r="L20" s="63"/>
      <c r="M20" s="63">
        <f t="shared" si="2"/>
        <v>0.17406999999999997</v>
      </c>
      <c r="N20" s="63">
        <v>0.17406999999999997</v>
      </c>
      <c r="O20" s="47"/>
      <c r="P20" s="63"/>
      <c r="Q20" s="63">
        <f t="shared" si="3"/>
        <v>0.17406999999999997</v>
      </c>
      <c r="R20" s="63"/>
      <c r="S20" s="47"/>
      <c r="T20" s="98"/>
      <c r="U20" s="98">
        <f t="shared" si="4"/>
        <v>0</v>
      </c>
      <c r="V20" s="47"/>
      <c r="Z20" s="63"/>
      <c r="AA20" s="63"/>
      <c r="AB20" s="71"/>
      <c r="AC20" s="71"/>
      <c r="AD20" s="63"/>
      <c r="AI20" s="39"/>
      <c r="AJ20" s="39"/>
    </row>
    <row r="21" spans="1:36" s="37" customFormat="1">
      <c r="A21" s="37" t="s">
        <v>86</v>
      </c>
      <c r="B21" s="37" t="s">
        <v>173</v>
      </c>
      <c r="C21" s="37" t="s">
        <v>174</v>
      </c>
      <c r="G21" s="38">
        <v>43180</v>
      </c>
      <c r="H21" s="38">
        <v>43179</v>
      </c>
      <c r="I21" s="38">
        <v>43186</v>
      </c>
      <c r="J21" s="63">
        <f t="shared" ref="J21:J66" si="5">K21+L21+M21</f>
        <v>5.9319999999999984E-2</v>
      </c>
      <c r="K21" s="63"/>
      <c r="L21" s="63"/>
      <c r="M21" s="63">
        <f t="shared" ref="M21:M66" si="6">N21+O21+V21+Z21+AB21+AD21</f>
        <v>5.9319999999999984E-2</v>
      </c>
      <c r="N21" s="63">
        <v>5.9319999999999984E-2</v>
      </c>
      <c r="O21" s="47"/>
      <c r="P21" s="63"/>
      <c r="Q21" s="63">
        <f t="shared" ref="Q21:Q66" si="7">+N21+O21+P21</f>
        <v>5.9319999999999984E-2</v>
      </c>
      <c r="R21" s="63">
        <f>N21*0.3901</f>
        <v>2.3140731999999994E-2</v>
      </c>
      <c r="S21" s="47"/>
      <c r="T21" s="98"/>
      <c r="U21" s="98">
        <f t="shared" ref="U21:U69" si="8">+R21+S21+T21</f>
        <v>2.3140731999999994E-2</v>
      </c>
      <c r="V21" s="47"/>
      <c r="Z21" s="63"/>
      <c r="AA21" s="63"/>
      <c r="AB21" s="71"/>
      <c r="AC21" s="71"/>
      <c r="AD21" s="63"/>
      <c r="AJ21" s="39"/>
    </row>
    <row r="22" spans="1:36" s="37" customFormat="1">
      <c r="A22" s="37" t="s">
        <v>86</v>
      </c>
      <c r="B22" s="37" t="s">
        <v>173</v>
      </c>
      <c r="C22" s="37" t="s">
        <v>174</v>
      </c>
      <c r="G22" s="38">
        <v>43271</v>
      </c>
      <c r="H22" s="38">
        <v>43270</v>
      </c>
      <c r="I22" s="38">
        <v>43277</v>
      </c>
      <c r="J22" s="63">
        <f t="shared" si="5"/>
        <v>0.30308999999999997</v>
      </c>
      <c r="K22" s="63"/>
      <c r="L22" s="63"/>
      <c r="M22" s="63">
        <f t="shared" si="6"/>
        <v>0.30308999999999997</v>
      </c>
      <c r="N22" s="63">
        <v>0.30308999999999997</v>
      </c>
      <c r="O22" s="47"/>
      <c r="P22" s="63"/>
      <c r="Q22" s="63">
        <f t="shared" si="7"/>
        <v>0.30308999999999997</v>
      </c>
      <c r="R22" s="63">
        <f t="shared" ref="R22:R24" si="9">N22*0.3901</f>
        <v>0.11823540899999999</v>
      </c>
      <c r="S22" s="47"/>
      <c r="T22" s="98"/>
      <c r="U22" s="98">
        <f t="shared" si="8"/>
        <v>0.11823540899999999</v>
      </c>
      <c r="V22" s="47"/>
      <c r="Z22" s="63"/>
      <c r="AA22" s="63"/>
      <c r="AB22" s="71"/>
      <c r="AC22" s="71"/>
      <c r="AD22" s="63"/>
      <c r="AJ22" s="39"/>
    </row>
    <row r="23" spans="1:36" s="37" customFormat="1">
      <c r="A23" s="37" t="s">
        <v>86</v>
      </c>
      <c r="B23" s="37" t="s">
        <v>173</v>
      </c>
      <c r="C23" s="37" t="s">
        <v>174</v>
      </c>
      <c r="G23" s="38">
        <v>43369</v>
      </c>
      <c r="H23" s="38">
        <v>43368</v>
      </c>
      <c r="I23" s="38">
        <v>43375</v>
      </c>
      <c r="J23" s="63">
        <f t="shared" si="5"/>
        <v>1.1719999999999999</v>
      </c>
      <c r="K23" s="63"/>
      <c r="L23" s="63"/>
      <c r="M23" s="63">
        <f t="shared" si="6"/>
        <v>1.1719999999999999</v>
      </c>
      <c r="N23" s="63">
        <v>0.19945000000000004</v>
      </c>
      <c r="O23" s="47">
        <v>0.97254999999999991</v>
      </c>
      <c r="P23" s="63"/>
      <c r="Q23" s="63">
        <f t="shared" si="7"/>
        <v>1.1719999999999999</v>
      </c>
      <c r="R23" s="63">
        <f t="shared" si="9"/>
        <v>7.7805445000000015E-2</v>
      </c>
      <c r="S23" s="47">
        <f>O23*0.3901</f>
        <v>0.37939175499999994</v>
      </c>
      <c r="T23" s="98"/>
      <c r="U23" s="98">
        <f t="shared" si="8"/>
        <v>0.45719719999999997</v>
      </c>
      <c r="V23" s="47"/>
      <c r="Z23" s="63"/>
      <c r="AA23" s="63"/>
      <c r="AB23" s="71"/>
      <c r="AC23" s="71"/>
      <c r="AD23" s="63"/>
      <c r="AJ23" s="39"/>
    </row>
    <row r="24" spans="1:36" s="37" customFormat="1">
      <c r="A24" s="37" t="s">
        <v>86</v>
      </c>
      <c r="B24" s="37" t="s">
        <v>173</v>
      </c>
      <c r="C24" s="37" t="s">
        <v>174</v>
      </c>
      <c r="G24" s="38">
        <v>43462</v>
      </c>
      <c r="H24" s="38">
        <v>43461</v>
      </c>
      <c r="I24" s="38">
        <v>43469</v>
      </c>
      <c r="J24" s="63">
        <f t="shared" si="5"/>
        <v>0.24166999999999997</v>
      </c>
      <c r="K24" s="63"/>
      <c r="L24" s="63"/>
      <c r="M24" s="63">
        <f t="shared" si="6"/>
        <v>0.24166999999999997</v>
      </c>
      <c r="N24" s="63">
        <v>0.24166999999999997</v>
      </c>
      <c r="O24" s="47"/>
      <c r="P24" s="63"/>
      <c r="Q24" s="63">
        <f t="shared" si="7"/>
        <v>0.24166999999999997</v>
      </c>
      <c r="R24" s="63">
        <f t="shared" si="9"/>
        <v>9.4275466999999988E-2</v>
      </c>
      <c r="S24" s="47"/>
      <c r="T24" s="98"/>
      <c r="U24" s="98">
        <f t="shared" si="8"/>
        <v>9.4275466999999988E-2</v>
      </c>
      <c r="V24" s="47"/>
      <c r="Z24" s="63"/>
      <c r="AA24" s="63"/>
      <c r="AB24" s="71"/>
      <c r="AC24" s="71"/>
      <c r="AD24" s="63"/>
      <c r="AJ24" s="39"/>
    </row>
    <row r="25" spans="1:36" s="37" customFormat="1">
      <c r="A25" s="37" t="s">
        <v>87</v>
      </c>
      <c r="B25" s="37" t="s">
        <v>175</v>
      </c>
      <c r="C25" s="37" t="s">
        <v>176</v>
      </c>
      <c r="G25" s="38">
        <v>43271</v>
      </c>
      <c r="H25" s="38">
        <v>43270</v>
      </c>
      <c r="I25" s="38">
        <v>43277</v>
      </c>
      <c r="J25" s="63">
        <f t="shared" si="5"/>
        <v>6.2270000000000006E-2</v>
      </c>
      <c r="K25" s="63"/>
      <c r="L25" s="63"/>
      <c r="M25" s="63">
        <f t="shared" si="6"/>
        <v>6.2270000000000006E-2</v>
      </c>
      <c r="N25" s="63">
        <v>6.2270000000000006E-2</v>
      </c>
      <c r="O25" s="47"/>
      <c r="P25" s="63"/>
      <c r="Q25" s="63">
        <f t="shared" si="7"/>
        <v>6.2270000000000006E-2</v>
      </c>
      <c r="R25" s="63"/>
      <c r="S25" s="47"/>
      <c r="T25" s="98"/>
      <c r="U25" s="98">
        <f t="shared" si="8"/>
        <v>0</v>
      </c>
      <c r="V25" s="47"/>
      <c r="Z25" s="63"/>
      <c r="AA25" s="63"/>
      <c r="AB25" s="71"/>
      <c r="AC25" s="71"/>
      <c r="AD25" s="63"/>
      <c r="AJ25" s="39"/>
    </row>
    <row r="26" spans="1:36" s="37" customFormat="1">
      <c r="A26" s="37" t="s">
        <v>87</v>
      </c>
      <c r="B26" s="37" t="s">
        <v>175</v>
      </c>
      <c r="C26" s="37" t="s">
        <v>176</v>
      </c>
      <c r="G26" s="38">
        <v>43369</v>
      </c>
      <c r="H26" s="38">
        <v>43368</v>
      </c>
      <c r="I26" s="38">
        <v>43375</v>
      </c>
      <c r="J26" s="63">
        <f t="shared" si="5"/>
        <v>7.1589999999999987E-2</v>
      </c>
      <c r="K26" s="63"/>
      <c r="L26" s="63"/>
      <c r="M26" s="63">
        <f t="shared" si="6"/>
        <v>7.1589999999999987E-2</v>
      </c>
      <c r="N26" s="63">
        <v>7.1589999999999987E-2</v>
      </c>
      <c r="O26" s="47"/>
      <c r="P26" s="63"/>
      <c r="Q26" s="63">
        <f t="shared" si="7"/>
        <v>7.1589999999999987E-2</v>
      </c>
      <c r="R26" s="63"/>
      <c r="S26" s="47"/>
      <c r="T26" s="98"/>
      <c r="U26" s="98">
        <f t="shared" si="8"/>
        <v>0</v>
      </c>
      <c r="V26" s="47"/>
      <c r="Z26" s="63"/>
      <c r="AA26" s="63"/>
      <c r="AB26" s="71"/>
      <c r="AC26" s="71"/>
      <c r="AD26" s="63"/>
      <c r="AJ26" s="39"/>
    </row>
    <row r="27" spans="1:36" s="37" customFormat="1">
      <c r="A27" s="37" t="s">
        <v>87</v>
      </c>
      <c r="B27" s="37" t="s">
        <v>175</v>
      </c>
      <c r="C27" s="37" t="s">
        <v>176</v>
      </c>
      <c r="G27" s="38">
        <v>43462</v>
      </c>
      <c r="H27" s="38">
        <v>43461</v>
      </c>
      <c r="I27" s="38">
        <v>43469</v>
      </c>
      <c r="J27" s="63">
        <f t="shared" si="5"/>
        <v>0.43317</v>
      </c>
      <c r="K27" s="63"/>
      <c r="L27" s="63"/>
      <c r="M27" s="63">
        <f t="shared" si="6"/>
        <v>0.43317</v>
      </c>
      <c r="N27" s="63">
        <v>0.43317</v>
      </c>
      <c r="O27" s="47"/>
      <c r="P27" s="63"/>
      <c r="Q27" s="63">
        <f t="shared" si="7"/>
        <v>0.43317</v>
      </c>
      <c r="R27" s="63"/>
      <c r="S27" s="47"/>
      <c r="T27" s="98"/>
      <c r="U27" s="98">
        <f t="shared" si="8"/>
        <v>0</v>
      </c>
      <c r="V27" s="47"/>
      <c r="Z27" s="63"/>
      <c r="AA27" s="63"/>
      <c r="AB27" s="71"/>
      <c r="AC27" s="71"/>
      <c r="AD27" s="63"/>
      <c r="AJ27" s="39"/>
    </row>
    <row r="28" spans="1:36" s="37" customFormat="1">
      <c r="A28" s="37" t="s">
        <v>88</v>
      </c>
      <c r="B28" s="37" t="s">
        <v>177</v>
      </c>
      <c r="C28" s="37" t="s">
        <v>178</v>
      </c>
      <c r="G28" s="38">
        <v>43180</v>
      </c>
      <c r="H28" s="38">
        <v>43179</v>
      </c>
      <c r="I28" s="38">
        <v>43186</v>
      </c>
      <c r="J28" s="63">
        <f t="shared" si="5"/>
        <v>5.2299999999999992E-2</v>
      </c>
      <c r="K28" s="63"/>
      <c r="L28" s="63"/>
      <c r="M28" s="63">
        <f t="shared" si="6"/>
        <v>5.2299999999999992E-2</v>
      </c>
      <c r="N28" s="63">
        <v>5.2299999999999992E-2</v>
      </c>
      <c r="O28" s="47"/>
      <c r="P28" s="63"/>
      <c r="Q28" s="63">
        <f t="shared" si="7"/>
        <v>5.2299999999999992E-2</v>
      </c>
      <c r="R28" s="63"/>
      <c r="S28" s="47"/>
      <c r="T28" s="98"/>
      <c r="U28" s="98">
        <f t="shared" si="8"/>
        <v>0</v>
      </c>
      <c r="V28" s="47"/>
      <c r="Z28" s="63"/>
      <c r="AA28" s="63"/>
      <c r="AB28" s="71"/>
      <c r="AC28" s="71"/>
      <c r="AD28" s="63"/>
      <c r="AI28" s="39"/>
      <c r="AJ28" s="39"/>
    </row>
    <row r="29" spans="1:36" s="37" customFormat="1">
      <c r="A29" s="37" t="s">
        <v>88</v>
      </c>
      <c r="B29" s="37" t="s">
        <v>177</v>
      </c>
      <c r="C29" s="37" t="s">
        <v>178</v>
      </c>
      <c r="G29" s="38">
        <v>43271</v>
      </c>
      <c r="H29" s="38">
        <v>43270</v>
      </c>
      <c r="I29" s="38">
        <v>43277</v>
      </c>
      <c r="J29" s="63">
        <f t="shared" si="5"/>
        <v>5.7250000000000002E-2</v>
      </c>
      <c r="K29" s="63"/>
      <c r="L29" s="63"/>
      <c r="M29" s="63">
        <f t="shared" si="6"/>
        <v>5.7250000000000002E-2</v>
      </c>
      <c r="N29" s="63">
        <v>5.7250000000000002E-2</v>
      </c>
      <c r="O29" s="47"/>
      <c r="P29" s="63"/>
      <c r="Q29" s="63">
        <f t="shared" si="7"/>
        <v>5.7250000000000002E-2</v>
      </c>
      <c r="R29" s="63"/>
      <c r="S29" s="47"/>
      <c r="T29" s="98"/>
      <c r="U29" s="98">
        <f t="shared" si="8"/>
        <v>0</v>
      </c>
      <c r="V29" s="47"/>
      <c r="Z29" s="63"/>
      <c r="AA29" s="63"/>
      <c r="AB29" s="71"/>
      <c r="AC29" s="71"/>
      <c r="AD29" s="63"/>
      <c r="AI29" s="39"/>
      <c r="AJ29" s="39"/>
    </row>
    <row r="30" spans="1:36" s="37" customFormat="1">
      <c r="A30" s="37" t="s">
        <v>88</v>
      </c>
      <c r="B30" s="37" t="s">
        <v>177</v>
      </c>
      <c r="C30" s="37" t="s">
        <v>178</v>
      </c>
      <c r="G30" s="38">
        <v>43369</v>
      </c>
      <c r="H30" s="38">
        <v>43368</v>
      </c>
      <c r="I30" s="38">
        <v>43375</v>
      </c>
      <c r="J30" s="63">
        <f t="shared" si="5"/>
        <v>8.7319999999999995E-2</v>
      </c>
      <c r="K30" s="63"/>
      <c r="L30" s="63"/>
      <c r="M30" s="63">
        <f t="shared" si="6"/>
        <v>8.7319999999999995E-2</v>
      </c>
      <c r="N30" s="63">
        <v>8.7319999999999995E-2</v>
      </c>
      <c r="O30" s="47"/>
      <c r="P30" s="63"/>
      <c r="Q30" s="63">
        <f t="shared" si="7"/>
        <v>8.7319999999999995E-2</v>
      </c>
      <c r="R30" s="63"/>
      <c r="S30" s="47"/>
      <c r="T30" s="98"/>
      <c r="U30" s="98">
        <f t="shared" si="8"/>
        <v>0</v>
      </c>
      <c r="V30" s="47"/>
      <c r="Z30" s="63"/>
      <c r="AA30" s="63"/>
      <c r="AB30" s="71"/>
      <c r="AC30" s="71"/>
      <c r="AD30" s="63"/>
      <c r="AI30" s="39"/>
      <c r="AJ30" s="39"/>
    </row>
    <row r="31" spans="1:36" s="37" customFormat="1">
      <c r="A31" s="37" t="s">
        <v>88</v>
      </c>
      <c r="B31" s="37" t="s">
        <v>177</v>
      </c>
      <c r="C31" s="37" t="s">
        <v>178</v>
      </c>
      <c r="G31" s="38">
        <v>43462</v>
      </c>
      <c r="H31" s="38">
        <v>43461</v>
      </c>
      <c r="I31" s="38">
        <v>43469</v>
      </c>
      <c r="J31" s="63">
        <f t="shared" si="5"/>
        <v>7.4110000000000009E-2</v>
      </c>
      <c r="K31" s="63"/>
      <c r="L31" s="63"/>
      <c r="M31" s="63">
        <f t="shared" si="6"/>
        <v>7.4110000000000009E-2</v>
      </c>
      <c r="N31" s="63">
        <v>7.4110000000000009E-2</v>
      </c>
      <c r="O31" s="47"/>
      <c r="P31" s="63"/>
      <c r="Q31" s="63">
        <f t="shared" si="7"/>
        <v>7.4110000000000009E-2</v>
      </c>
      <c r="R31" s="63"/>
      <c r="S31" s="47"/>
      <c r="T31" s="98"/>
      <c r="U31" s="98">
        <f t="shared" si="8"/>
        <v>0</v>
      </c>
      <c r="V31" s="47"/>
      <c r="Z31" s="63"/>
      <c r="AA31" s="63"/>
      <c r="AB31" s="71"/>
      <c r="AC31" s="71"/>
      <c r="AD31" s="63"/>
      <c r="AI31" s="39"/>
      <c r="AJ31" s="39"/>
    </row>
    <row r="32" spans="1:36" s="37" customFormat="1">
      <c r="A32" s="37" t="s">
        <v>89</v>
      </c>
      <c r="B32" s="37" t="s">
        <v>179</v>
      </c>
      <c r="C32" s="37" t="s">
        <v>180</v>
      </c>
      <c r="G32" s="38">
        <v>43271</v>
      </c>
      <c r="H32" s="38">
        <v>43270</v>
      </c>
      <c r="I32" s="38">
        <v>43277</v>
      </c>
      <c r="J32" s="63">
        <f t="shared" si="5"/>
        <v>5.7200000000000003E-3</v>
      </c>
      <c r="K32" s="63"/>
      <c r="L32" s="63"/>
      <c r="M32" s="63">
        <f t="shared" si="6"/>
        <v>5.7200000000000003E-3</v>
      </c>
      <c r="N32" s="63">
        <v>5.7200000000000003E-3</v>
      </c>
      <c r="O32" s="47"/>
      <c r="P32" s="63"/>
      <c r="Q32" s="63">
        <f t="shared" si="7"/>
        <v>5.7200000000000003E-3</v>
      </c>
      <c r="R32" s="63"/>
      <c r="S32" s="47"/>
      <c r="T32" s="98"/>
      <c r="U32" s="98">
        <f t="shared" si="8"/>
        <v>0</v>
      </c>
      <c r="V32" s="47"/>
      <c r="Z32" s="63"/>
      <c r="AA32" s="63"/>
      <c r="AB32" s="71"/>
      <c r="AC32" s="71"/>
      <c r="AD32" s="63"/>
      <c r="AI32" s="39"/>
      <c r="AJ32" s="39"/>
    </row>
    <row r="33" spans="1:36" s="37" customFormat="1">
      <c r="A33" s="37" t="s">
        <v>89</v>
      </c>
      <c r="B33" s="37" t="s">
        <v>179</v>
      </c>
      <c r="C33" s="37" t="s">
        <v>180</v>
      </c>
      <c r="G33" s="38">
        <v>43369</v>
      </c>
      <c r="H33" s="38">
        <v>43368</v>
      </c>
      <c r="I33" s="38">
        <v>43375</v>
      </c>
      <c r="J33" s="63">
        <f t="shared" si="5"/>
        <v>5.2280000000000007E-2</v>
      </c>
      <c r="K33" s="63"/>
      <c r="L33" s="63"/>
      <c r="M33" s="63">
        <f t="shared" si="6"/>
        <v>5.2280000000000007E-2</v>
      </c>
      <c r="N33" s="63">
        <v>5.2280000000000007E-2</v>
      </c>
      <c r="O33" s="47"/>
      <c r="P33" s="63"/>
      <c r="Q33" s="63">
        <f t="shared" si="7"/>
        <v>5.2280000000000007E-2</v>
      </c>
      <c r="R33" s="63"/>
      <c r="S33" s="47"/>
      <c r="T33" s="98"/>
      <c r="U33" s="98">
        <f t="shared" si="8"/>
        <v>0</v>
      </c>
      <c r="V33" s="47"/>
      <c r="Z33" s="63"/>
      <c r="AA33" s="63"/>
      <c r="AB33" s="71"/>
      <c r="AC33" s="71"/>
      <c r="AD33" s="63"/>
      <c r="AI33" s="39"/>
      <c r="AJ33" s="39"/>
    </row>
    <row r="34" spans="1:36" s="37" customFormat="1">
      <c r="A34" s="37" t="s">
        <v>89</v>
      </c>
      <c r="B34" s="37" t="s">
        <v>179</v>
      </c>
      <c r="C34" s="37" t="s">
        <v>180</v>
      </c>
      <c r="G34" s="38">
        <v>43462</v>
      </c>
      <c r="H34" s="38">
        <v>43461</v>
      </c>
      <c r="I34" s="38">
        <v>43469</v>
      </c>
      <c r="J34" s="63">
        <f t="shared" si="5"/>
        <v>5.5469999999999998E-2</v>
      </c>
      <c r="K34" s="63"/>
      <c r="L34" s="63"/>
      <c r="M34" s="63">
        <f t="shared" si="6"/>
        <v>5.5469999999999998E-2</v>
      </c>
      <c r="N34" s="63">
        <v>5.5469999999999998E-2</v>
      </c>
      <c r="O34" s="47"/>
      <c r="P34" s="63"/>
      <c r="Q34" s="63">
        <f t="shared" si="7"/>
        <v>5.5469999999999998E-2</v>
      </c>
      <c r="R34" s="63"/>
      <c r="S34" s="47"/>
      <c r="T34" s="98"/>
      <c r="U34" s="98">
        <f t="shared" si="8"/>
        <v>0</v>
      </c>
      <c r="V34" s="47"/>
      <c r="Z34" s="63"/>
      <c r="AA34" s="63"/>
      <c r="AB34" s="71"/>
      <c r="AC34" s="71"/>
      <c r="AD34" s="63"/>
      <c r="AI34" s="39"/>
      <c r="AJ34" s="39"/>
    </row>
    <row r="35" spans="1:36" s="37" customFormat="1">
      <c r="A35" s="37" t="s">
        <v>90</v>
      </c>
      <c r="B35" s="37" t="s">
        <v>181</v>
      </c>
      <c r="C35" s="37" t="s">
        <v>182</v>
      </c>
      <c r="G35" s="38">
        <v>43180</v>
      </c>
      <c r="H35" s="38">
        <v>43179</v>
      </c>
      <c r="I35" s="38">
        <v>43186</v>
      </c>
      <c r="J35" s="63">
        <f t="shared" si="5"/>
        <v>3.0210000000000004E-2</v>
      </c>
      <c r="K35" s="63"/>
      <c r="L35" s="63"/>
      <c r="M35" s="63">
        <f t="shared" si="6"/>
        <v>3.0210000000000004E-2</v>
      </c>
      <c r="N35" s="63">
        <v>3.0210000000000004E-2</v>
      </c>
      <c r="O35" s="47"/>
      <c r="P35" s="63"/>
      <c r="Q35" s="63">
        <f t="shared" si="7"/>
        <v>3.0210000000000004E-2</v>
      </c>
      <c r="R35" s="63">
        <f>N35*1</f>
        <v>3.0210000000000004E-2</v>
      </c>
      <c r="S35" s="47"/>
      <c r="T35" s="98"/>
      <c r="U35" s="98">
        <f t="shared" si="8"/>
        <v>3.0210000000000004E-2</v>
      </c>
      <c r="V35" s="47"/>
      <c r="Z35" s="63"/>
      <c r="AA35" s="63"/>
      <c r="AB35" s="71"/>
      <c r="AC35" s="71"/>
      <c r="AD35" s="63"/>
      <c r="AI35" s="39"/>
      <c r="AJ35" s="39"/>
    </row>
    <row r="36" spans="1:36" s="37" customFormat="1">
      <c r="A36" s="37" t="s">
        <v>90</v>
      </c>
      <c r="B36" s="37" t="s">
        <v>181</v>
      </c>
      <c r="C36" s="37" t="s">
        <v>182</v>
      </c>
      <c r="G36" s="38">
        <v>43271</v>
      </c>
      <c r="H36" s="38">
        <v>43270</v>
      </c>
      <c r="I36" s="38">
        <v>43277</v>
      </c>
      <c r="J36" s="63">
        <f t="shared" si="5"/>
        <v>0.10424</v>
      </c>
      <c r="K36" s="63"/>
      <c r="L36" s="63"/>
      <c r="M36" s="63">
        <f t="shared" si="6"/>
        <v>0.10424</v>
      </c>
      <c r="N36" s="63">
        <v>0.10424</v>
      </c>
      <c r="O36" s="47"/>
      <c r="P36" s="63"/>
      <c r="Q36" s="63">
        <f t="shared" si="7"/>
        <v>0.10424</v>
      </c>
      <c r="R36" s="63">
        <f>N36*1</f>
        <v>0.10424</v>
      </c>
      <c r="S36" s="47"/>
      <c r="T36" s="98"/>
      <c r="U36" s="98">
        <f t="shared" si="8"/>
        <v>0.10424</v>
      </c>
      <c r="V36" s="47"/>
      <c r="Z36" s="63"/>
      <c r="AA36" s="63"/>
      <c r="AB36" s="71"/>
      <c r="AC36" s="71"/>
      <c r="AD36" s="63"/>
      <c r="AI36" s="39"/>
      <c r="AJ36" s="39"/>
    </row>
    <row r="37" spans="1:36" s="37" customFormat="1">
      <c r="A37" s="37" t="s">
        <v>90</v>
      </c>
      <c r="B37" s="37" t="s">
        <v>181</v>
      </c>
      <c r="C37" s="37" t="s">
        <v>182</v>
      </c>
      <c r="G37" s="38">
        <v>43369</v>
      </c>
      <c r="H37" s="38">
        <v>43368</v>
      </c>
      <c r="I37" s="38">
        <v>43375</v>
      </c>
      <c r="J37" s="63">
        <f t="shared" si="5"/>
        <v>5.6660000000000002E-2</v>
      </c>
      <c r="K37" s="63"/>
      <c r="L37" s="63"/>
      <c r="M37" s="63">
        <f t="shared" si="6"/>
        <v>5.6660000000000002E-2</v>
      </c>
      <c r="N37" s="63">
        <v>5.6660000000000002E-2</v>
      </c>
      <c r="O37" s="47"/>
      <c r="P37" s="63"/>
      <c r="Q37" s="63">
        <f t="shared" si="7"/>
        <v>5.6660000000000002E-2</v>
      </c>
      <c r="R37" s="63">
        <f>N37*1</f>
        <v>5.6660000000000002E-2</v>
      </c>
      <c r="S37" s="47"/>
      <c r="T37" s="98"/>
      <c r="U37" s="98">
        <f t="shared" si="8"/>
        <v>5.6660000000000002E-2</v>
      </c>
      <c r="V37" s="47"/>
      <c r="Z37" s="63"/>
      <c r="AA37" s="63"/>
      <c r="AB37" s="71"/>
      <c r="AC37" s="71"/>
      <c r="AD37" s="63"/>
      <c r="AI37" s="39"/>
      <c r="AJ37" s="39"/>
    </row>
    <row r="38" spans="1:36" s="37" customFormat="1">
      <c r="A38" s="37" t="s">
        <v>90</v>
      </c>
      <c r="B38" s="37" t="s">
        <v>181</v>
      </c>
      <c r="C38" s="37" t="s">
        <v>182</v>
      </c>
      <c r="G38" s="38">
        <v>43462</v>
      </c>
      <c r="H38" s="38">
        <v>43461</v>
      </c>
      <c r="I38" s="38">
        <v>43469</v>
      </c>
      <c r="J38" s="63">
        <f t="shared" si="5"/>
        <v>9.7210000000000019E-2</v>
      </c>
      <c r="K38" s="63"/>
      <c r="L38" s="63"/>
      <c r="M38" s="63">
        <f t="shared" si="6"/>
        <v>9.7210000000000019E-2</v>
      </c>
      <c r="N38" s="63">
        <v>9.7210000000000019E-2</v>
      </c>
      <c r="O38" s="47"/>
      <c r="P38" s="63"/>
      <c r="Q38" s="63">
        <f t="shared" si="7"/>
        <v>9.7210000000000019E-2</v>
      </c>
      <c r="R38" s="63">
        <f>N38*1</f>
        <v>9.7210000000000019E-2</v>
      </c>
      <c r="S38" s="47"/>
      <c r="T38" s="98"/>
      <c r="U38" s="98">
        <f t="shared" si="8"/>
        <v>9.7210000000000019E-2</v>
      </c>
      <c r="V38" s="47"/>
      <c r="Z38" s="63"/>
      <c r="AA38" s="63"/>
      <c r="AB38" s="71"/>
      <c r="AC38" s="71"/>
      <c r="AD38" s="63"/>
      <c r="AI38" s="39"/>
      <c r="AJ38" s="39"/>
    </row>
    <row r="39" spans="1:36" s="37" customFormat="1">
      <c r="A39" s="37" t="s">
        <v>91</v>
      </c>
      <c r="B39" s="37" t="s">
        <v>183</v>
      </c>
      <c r="C39" s="37" t="s">
        <v>184</v>
      </c>
      <c r="G39" s="38">
        <v>43180</v>
      </c>
      <c r="H39" s="38">
        <v>43179</v>
      </c>
      <c r="I39" s="38">
        <v>43186</v>
      </c>
      <c r="J39" s="63">
        <f t="shared" si="5"/>
        <v>7.1309999999999998E-2</v>
      </c>
      <c r="K39" s="63"/>
      <c r="L39" s="63"/>
      <c r="M39" s="63">
        <f t="shared" si="6"/>
        <v>7.1309999999999998E-2</v>
      </c>
      <c r="N39" s="63">
        <v>7.1309999999999998E-2</v>
      </c>
      <c r="O39" s="47"/>
      <c r="P39" s="63"/>
      <c r="Q39" s="63">
        <f t="shared" si="7"/>
        <v>7.1309999999999998E-2</v>
      </c>
      <c r="R39" s="63"/>
      <c r="S39" s="47"/>
      <c r="T39" s="98"/>
      <c r="U39" s="98">
        <f t="shared" si="8"/>
        <v>0</v>
      </c>
      <c r="V39" s="47"/>
      <c r="Z39" s="63"/>
      <c r="AA39" s="63"/>
      <c r="AB39" s="71"/>
      <c r="AC39" s="71"/>
      <c r="AD39" s="63"/>
      <c r="AI39" s="39"/>
      <c r="AJ39" s="39"/>
    </row>
    <row r="40" spans="1:36" s="37" customFormat="1">
      <c r="A40" s="37" t="s">
        <v>91</v>
      </c>
      <c r="B40" s="37" t="s">
        <v>183</v>
      </c>
      <c r="C40" s="37" t="s">
        <v>184</v>
      </c>
      <c r="G40" s="38">
        <v>43271</v>
      </c>
      <c r="H40" s="38">
        <v>43270</v>
      </c>
      <c r="I40" s="38">
        <v>43277</v>
      </c>
      <c r="J40" s="63">
        <f t="shared" si="5"/>
        <v>7.5859999999999983E-2</v>
      </c>
      <c r="K40" s="63"/>
      <c r="L40" s="63"/>
      <c r="M40" s="63">
        <f t="shared" si="6"/>
        <v>7.5859999999999983E-2</v>
      </c>
      <c r="N40" s="63">
        <v>7.5859999999999983E-2</v>
      </c>
      <c r="O40" s="47"/>
      <c r="P40" s="63"/>
      <c r="Q40" s="63">
        <f t="shared" si="7"/>
        <v>7.5859999999999983E-2</v>
      </c>
      <c r="R40" s="63"/>
      <c r="S40" s="47"/>
      <c r="T40" s="98"/>
      <c r="U40" s="98">
        <f t="shared" si="8"/>
        <v>0</v>
      </c>
      <c r="V40" s="47"/>
      <c r="Z40" s="63"/>
      <c r="AA40" s="63"/>
      <c r="AB40" s="71"/>
      <c r="AC40" s="71"/>
      <c r="AD40" s="63"/>
      <c r="AI40" s="39"/>
      <c r="AJ40" s="39"/>
    </row>
    <row r="41" spans="1:36" s="37" customFormat="1">
      <c r="A41" s="37" t="s">
        <v>91</v>
      </c>
      <c r="B41" s="37" t="s">
        <v>183</v>
      </c>
      <c r="C41" s="37" t="s">
        <v>184</v>
      </c>
      <c r="G41" s="38">
        <v>43369</v>
      </c>
      <c r="H41" s="38">
        <v>43368</v>
      </c>
      <c r="I41" s="38">
        <v>43375</v>
      </c>
      <c r="J41" s="63">
        <f t="shared" si="5"/>
        <v>0.10890000000000001</v>
      </c>
      <c r="K41" s="63"/>
      <c r="L41" s="63"/>
      <c r="M41" s="63">
        <f t="shared" si="6"/>
        <v>0.10890000000000001</v>
      </c>
      <c r="N41" s="63">
        <v>0.10890000000000001</v>
      </c>
      <c r="O41" s="47"/>
      <c r="P41" s="63"/>
      <c r="Q41" s="63">
        <f t="shared" si="7"/>
        <v>0.10890000000000001</v>
      </c>
      <c r="R41" s="63"/>
      <c r="S41" s="47"/>
      <c r="T41" s="98"/>
      <c r="U41" s="98">
        <f t="shared" si="8"/>
        <v>0</v>
      </c>
      <c r="V41" s="47"/>
      <c r="Z41" s="63"/>
      <c r="AA41" s="63"/>
      <c r="AB41" s="71"/>
      <c r="AC41" s="71"/>
      <c r="AD41" s="63"/>
      <c r="AI41" s="39"/>
      <c r="AJ41" s="39"/>
    </row>
    <row r="42" spans="1:36" s="37" customFormat="1">
      <c r="A42" s="37" t="s">
        <v>91</v>
      </c>
      <c r="B42" s="37" t="s">
        <v>183</v>
      </c>
      <c r="C42" s="37" t="s">
        <v>184</v>
      </c>
      <c r="G42" s="38">
        <v>43462</v>
      </c>
      <c r="H42" s="38">
        <v>43461</v>
      </c>
      <c r="I42" s="38">
        <v>43469</v>
      </c>
      <c r="J42" s="63">
        <f t="shared" si="5"/>
        <v>0.10058</v>
      </c>
      <c r="K42" s="63"/>
      <c r="L42" s="63"/>
      <c r="M42" s="63">
        <f t="shared" si="6"/>
        <v>0.10058</v>
      </c>
      <c r="N42" s="63">
        <v>0.10058</v>
      </c>
      <c r="O42" s="47"/>
      <c r="P42" s="63"/>
      <c r="Q42" s="63">
        <f t="shared" si="7"/>
        <v>0.10058</v>
      </c>
      <c r="R42" s="63"/>
      <c r="S42" s="47"/>
      <c r="T42" s="98"/>
      <c r="U42" s="98">
        <f t="shared" si="8"/>
        <v>0</v>
      </c>
      <c r="V42" s="47"/>
      <c r="Z42" s="63"/>
      <c r="AA42" s="63"/>
      <c r="AB42" s="71"/>
      <c r="AC42" s="71"/>
      <c r="AD42" s="63"/>
      <c r="AI42" s="39"/>
      <c r="AJ42" s="39"/>
    </row>
    <row r="43" spans="1:36" s="37" customFormat="1">
      <c r="A43" s="37" t="s">
        <v>92</v>
      </c>
      <c r="B43" s="37" t="s">
        <v>185</v>
      </c>
      <c r="C43" s="37" t="s">
        <v>186</v>
      </c>
      <c r="G43" s="38">
        <v>43369</v>
      </c>
      <c r="H43" s="38">
        <v>43368</v>
      </c>
      <c r="I43" s="38">
        <v>43375</v>
      </c>
      <c r="J43" s="63">
        <f t="shared" si="5"/>
        <v>2.3090000000000006E-2</v>
      </c>
      <c r="K43" s="63"/>
      <c r="L43" s="63"/>
      <c r="M43" s="63">
        <f t="shared" si="6"/>
        <v>2.3090000000000006E-2</v>
      </c>
      <c r="N43" s="63">
        <v>2.3090000000000006E-2</v>
      </c>
      <c r="O43" s="47"/>
      <c r="P43" s="63"/>
      <c r="Q43" s="63">
        <f t="shared" si="7"/>
        <v>2.3090000000000006E-2</v>
      </c>
      <c r="R43" s="63"/>
      <c r="S43" s="47"/>
      <c r="T43" s="98"/>
      <c r="U43" s="98">
        <f t="shared" si="8"/>
        <v>0</v>
      </c>
      <c r="V43" s="47"/>
      <c r="Z43" s="63"/>
      <c r="AA43" s="63"/>
      <c r="AB43" s="71"/>
      <c r="AC43" s="71"/>
      <c r="AD43" s="63"/>
      <c r="AI43" s="39"/>
      <c r="AJ43" s="39"/>
    </row>
    <row r="44" spans="1:36" s="37" customFormat="1">
      <c r="A44" s="37" t="s">
        <v>92</v>
      </c>
      <c r="B44" s="37" t="s">
        <v>185</v>
      </c>
      <c r="C44" s="37" t="s">
        <v>186</v>
      </c>
      <c r="G44" s="38">
        <v>43462</v>
      </c>
      <c r="H44" s="38">
        <v>43461</v>
      </c>
      <c r="I44" s="38">
        <v>43469</v>
      </c>
      <c r="J44" s="63">
        <f t="shared" si="5"/>
        <v>2.0560000000000005E-2</v>
      </c>
      <c r="K44" s="63"/>
      <c r="L44" s="63"/>
      <c r="M44" s="63">
        <f t="shared" si="6"/>
        <v>2.0560000000000005E-2</v>
      </c>
      <c r="N44" s="63">
        <v>2.0560000000000005E-2</v>
      </c>
      <c r="O44" s="47"/>
      <c r="P44" s="63"/>
      <c r="Q44" s="63">
        <f t="shared" si="7"/>
        <v>2.0560000000000005E-2</v>
      </c>
      <c r="R44" s="63"/>
      <c r="S44" s="47"/>
      <c r="T44" s="98"/>
      <c r="U44" s="98">
        <f t="shared" si="8"/>
        <v>0</v>
      </c>
      <c r="V44" s="47"/>
      <c r="Z44" s="63"/>
      <c r="AA44" s="63"/>
      <c r="AB44" s="71"/>
      <c r="AC44" s="71"/>
      <c r="AD44" s="63"/>
      <c r="AI44" s="39"/>
      <c r="AJ44" s="39"/>
    </row>
    <row r="45" spans="1:36" s="37" customFormat="1">
      <c r="A45" s="37" t="s">
        <v>93</v>
      </c>
      <c r="B45" s="37" t="s">
        <v>187</v>
      </c>
      <c r="C45" s="37" t="s">
        <v>188</v>
      </c>
      <c r="G45" s="38">
        <v>43180</v>
      </c>
      <c r="H45" s="38">
        <v>43179</v>
      </c>
      <c r="I45" s="38">
        <v>43186</v>
      </c>
      <c r="J45" s="63">
        <f t="shared" si="5"/>
        <v>9.428000000000003E-2</v>
      </c>
      <c r="K45" s="63"/>
      <c r="L45" s="63"/>
      <c r="M45" s="63">
        <f t="shared" si="6"/>
        <v>9.428000000000003E-2</v>
      </c>
      <c r="N45" s="63">
        <v>9.428000000000003E-2</v>
      </c>
      <c r="O45" s="47"/>
      <c r="P45" s="63"/>
      <c r="Q45" s="63">
        <f t="shared" si="7"/>
        <v>9.428000000000003E-2</v>
      </c>
      <c r="R45" s="63">
        <f>+N45*0.9763</f>
        <v>9.2045564000000024E-2</v>
      </c>
      <c r="S45" s="47"/>
      <c r="T45" s="98"/>
      <c r="U45" s="98">
        <f t="shared" si="8"/>
        <v>9.2045564000000024E-2</v>
      </c>
      <c r="V45" s="47"/>
      <c r="Z45" s="63"/>
      <c r="AA45" s="63"/>
      <c r="AB45" s="71"/>
      <c r="AC45" s="71"/>
      <c r="AD45" s="63"/>
      <c r="AI45" s="39"/>
      <c r="AJ45" s="39"/>
    </row>
    <row r="46" spans="1:36" s="37" customFormat="1">
      <c r="A46" s="37" t="s">
        <v>93</v>
      </c>
      <c r="B46" s="37" t="s">
        <v>187</v>
      </c>
      <c r="C46" s="37" t="s">
        <v>188</v>
      </c>
      <c r="G46" s="38">
        <v>43271</v>
      </c>
      <c r="H46" s="38">
        <v>43270</v>
      </c>
      <c r="I46" s="38">
        <v>43277</v>
      </c>
      <c r="J46" s="63">
        <f t="shared" si="5"/>
        <v>9.8160000000000011E-2</v>
      </c>
      <c r="K46" s="63"/>
      <c r="L46" s="63"/>
      <c r="M46" s="63">
        <f t="shared" si="6"/>
        <v>9.8160000000000011E-2</v>
      </c>
      <c r="N46" s="63">
        <v>9.8160000000000011E-2</v>
      </c>
      <c r="O46" s="47"/>
      <c r="P46" s="63"/>
      <c r="Q46" s="63">
        <f t="shared" si="7"/>
        <v>9.8160000000000011E-2</v>
      </c>
      <c r="R46" s="63">
        <f>+N46*0.9763</f>
        <v>9.5833608000000001E-2</v>
      </c>
      <c r="S46" s="47"/>
      <c r="T46" s="98"/>
      <c r="U46" s="98">
        <f t="shared" si="8"/>
        <v>9.5833608000000001E-2</v>
      </c>
      <c r="V46" s="47"/>
      <c r="Z46" s="63"/>
      <c r="AA46" s="63"/>
      <c r="AB46" s="71"/>
      <c r="AC46" s="71"/>
      <c r="AD46" s="63"/>
      <c r="AI46" s="39"/>
      <c r="AJ46" s="39"/>
    </row>
    <row r="47" spans="1:36" s="37" customFormat="1">
      <c r="A47" s="37" t="s">
        <v>93</v>
      </c>
      <c r="B47" s="37" t="s">
        <v>187</v>
      </c>
      <c r="C47" s="37" t="s">
        <v>188</v>
      </c>
      <c r="G47" s="38">
        <v>43369</v>
      </c>
      <c r="H47" s="38">
        <v>43368</v>
      </c>
      <c r="I47" s="38">
        <v>43375</v>
      </c>
      <c r="J47" s="63">
        <f t="shared" si="5"/>
        <v>0.12081999999999998</v>
      </c>
      <c r="K47" s="63"/>
      <c r="L47" s="63"/>
      <c r="M47" s="63">
        <f t="shared" si="6"/>
        <v>0.12081999999999998</v>
      </c>
      <c r="N47" s="63">
        <v>0.12081999999999998</v>
      </c>
      <c r="O47" s="47"/>
      <c r="P47" s="63"/>
      <c r="Q47" s="63">
        <f t="shared" si="7"/>
        <v>0.12081999999999998</v>
      </c>
      <c r="R47" s="63">
        <f>+N47*0.9763</f>
        <v>0.11795656599999997</v>
      </c>
      <c r="S47" s="47"/>
      <c r="T47" s="98"/>
      <c r="U47" s="98">
        <f t="shared" si="8"/>
        <v>0.11795656599999997</v>
      </c>
      <c r="V47" s="47"/>
      <c r="Z47" s="63"/>
      <c r="AA47" s="63"/>
      <c r="AB47" s="71"/>
      <c r="AC47" s="71"/>
      <c r="AD47" s="63"/>
      <c r="AI47" s="39"/>
      <c r="AJ47" s="39"/>
    </row>
    <row r="48" spans="1:36" s="37" customFormat="1">
      <c r="A48" s="37" t="s">
        <v>93</v>
      </c>
      <c r="B48" s="37" t="s">
        <v>187</v>
      </c>
      <c r="C48" s="37" t="s">
        <v>188</v>
      </c>
      <c r="G48" s="38">
        <v>43462</v>
      </c>
      <c r="H48" s="38">
        <v>43461</v>
      </c>
      <c r="I48" s="38">
        <v>43469</v>
      </c>
      <c r="J48" s="63">
        <f t="shared" si="5"/>
        <v>0.16882999999999995</v>
      </c>
      <c r="K48" s="63"/>
      <c r="L48" s="63"/>
      <c r="M48" s="63">
        <f t="shared" si="6"/>
        <v>0.16882999999999995</v>
      </c>
      <c r="N48" s="63">
        <v>0.16882999999999995</v>
      </c>
      <c r="O48" s="47"/>
      <c r="P48" s="63"/>
      <c r="Q48" s="63">
        <f t="shared" si="7"/>
        <v>0.16882999999999995</v>
      </c>
      <c r="R48" s="63">
        <f>+N48*0.9763</f>
        <v>0.16482872899999995</v>
      </c>
      <c r="S48" s="47"/>
      <c r="T48" s="98"/>
      <c r="U48" s="98">
        <f t="shared" si="8"/>
        <v>0.16482872899999995</v>
      </c>
      <c r="V48" s="47"/>
      <c r="Z48" s="63"/>
      <c r="AA48" s="63"/>
      <c r="AB48" s="71"/>
      <c r="AC48" s="71"/>
      <c r="AD48" s="63"/>
      <c r="AI48" s="39"/>
      <c r="AJ48" s="39"/>
    </row>
    <row r="49" spans="1:40" s="37" customFormat="1">
      <c r="A49" s="37" t="s">
        <v>94</v>
      </c>
      <c r="B49" s="37" t="s">
        <v>189</v>
      </c>
      <c r="C49" s="37" t="s">
        <v>190</v>
      </c>
      <c r="G49" s="38">
        <v>43271</v>
      </c>
      <c r="H49" s="38">
        <v>43270</v>
      </c>
      <c r="I49" s="38">
        <v>43277</v>
      </c>
      <c r="J49" s="63">
        <f t="shared" si="5"/>
        <v>0.10190000000000003</v>
      </c>
      <c r="K49" s="63"/>
      <c r="L49" s="63"/>
      <c r="M49" s="63">
        <f t="shared" si="6"/>
        <v>0.10190000000000003</v>
      </c>
      <c r="N49" s="63">
        <v>0.10190000000000003</v>
      </c>
      <c r="O49" s="47"/>
      <c r="P49" s="63"/>
      <c r="Q49" s="63">
        <f t="shared" si="7"/>
        <v>0.10190000000000003</v>
      </c>
      <c r="R49" s="63">
        <f>+N49*0.3211</f>
        <v>3.2720090000000007E-2</v>
      </c>
      <c r="S49" s="47"/>
      <c r="T49" s="98"/>
      <c r="U49" s="98">
        <f t="shared" si="8"/>
        <v>3.2720090000000007E-2</v>
      </c>
      <c r="V49" s="47"/>
      <c r="Z49" s="63"/>
      <c r="AA49" s="63"/>
      <c r="AB49" s="71"/>
      <c r="AC49" s="71"/>
      <c r="AD49" s="63"/>
      <c r="AI49" s="39"/>
      <c r="AJ49" s="39"/>
    </row>
    <row r="50" spans="1:40" s="37" customFormat="1">
      <c r="A50" s="37" t="s">
        <v>94</v>
      </c>
      <c r="B50" s="37" t="s">
        <v>189</v>
      </c>
      <c r="C50" s="37" t="s">
        <v>190</v>
      </c>
      <c r="G50" s="38">
        <v>43369</v>
      </c>
      <c r="H50" s="38">
        <v>43368</v>
      </c>
      <c r="I50" s="38">
        <v>43375</v>
      </c>
      <c r="J50" s="63">
        <f t="shared" si="5"/>
        <v>0.13686999999999996</v>
      </c>
      <c r="K50" s="63"/>
      <c r="L50" s="63"/>
      <c r="M50" s="63">
        <f t="shared" si="6"/>
        <v>0.13686999999999996</v>
      </c>
      <c r="N50" s="63">
        <v>0.13686999999999996</v>
      </c>
      <c r="O50" s="47"/>
      <c r="P50" s="63"/>
      <c r="Q50" s="63">
        <f t="shared" si="7"/>
        <v>0.13686999999999996</v>
      </c>
      <c r="R50" s="63">
        <f>+N50*0.3211</f>
        <v>4.394895699999999E-2</v>
      </c>
      <c r="S50" s="47"/>
      <c r="T50" s="98"/>
      <c r="U50" s="98">
        <f t="shared" si="8"/>
        <v>4.394895699999999E-2</v>
      </c>
      <c r="V50" s="47"/>
      <c r="Z50" s="63"/>
      <c r="AA50" s="63"/>
      <c r="AB50" s="71"/>
      <c r="AC50" s="71"/>
      <c r="AD50" s="63"/>
      <c r="AI50" s="39"/>
      <c r="AJ50" s="39"/>
    </row>
    <row r="51" spans="1:40" s="37" customFormat="1">
      <c r="A51" s="37" t="s">
        <v>94</v>
      </c>
      <c r="B51" s="37" t="s">
        <v>189</v>
      </c>
      <c r="C51" s="37" t="s">
        <v>190</v>
      </c>
      <c r="G51" s="38">
        <v>43462</v>
      </c>
      <c r="H51" s="38">
        <v>43461</v>
      </c>
      <c r="I51" s="38">
        <v>43469</v>
      </c>
      <c r="J51" s="63">
        <f t="shared" si="5"/>
        <v>7.8149999999999997E-2</v>
      </c>
      <c r="K51" s="63"/>
      <c r="L51" s="63"/>
      <c r="M51" s="63">
        <f t="shared" si="6"/>
        <v>7.8149999999999997E-2</v>
      </c>
      <c r="N51" s="63">
        <v>7.8149999999999997E-2</v>
      </c>
      <c r="O51" s="47"/>
      <c r="P51" s="63"/>
      <c r="Q51" s="63">
        <f t="shared" si="7"/>
        <v>7.8149999999999997E-2</v>
      </c>
      <c r="R51" s="63">
        <f>+N51*0.3211</f>
        <v>2.5093964999999999E-2</v>
      </c>
      <c r="S51" s="47"/>
      <c r="T51" s="98"/>
      <c r="U51" s="98">
        <f t="shared" si="8"/>
        <v>2.5093964999999999E-2</v>
      </c>
      <c r="V51" s="47"/>
      <c r="Z51" s="63"/>
      <c r="AA51" s="63"/>
      <c r="AB51" s="71"/>
      <c r="AC51" s="71"/>
      <c r="AD51" s="63"/>
      <c r="AI51" s="39"/>
      <c r="AJ51" s="39"/>
    </row>
    <row r="52" spans="1:40" s="37" customFormat="1">
      <c r="A52" s="37" t="s">
        <v>95</v>
      </c>
      <c r="B52" s="37" t="s">
        <v>191</v>
      </c>
      <c r="C52" s="37" t="s">
        <v>192</v>
      </c>
      <c r="E52" s="39" t="s">
        <v>335</v>
      </c>
      <c r="G52" s="38">
        <v>43369</v>
      </c>
      <c r="H52" s="38">
        <v>43368</v>
      </c>
      <c r="I52" s="38">
        <v>43375</v>
      </c>
      <c r="J52" s="63">
        <f t="shared" si="5"/>
        <v>0.10896999999999998</v>
      </c>
      <c r="K52" s="63"/>
      <c r="L52" s="63"/>
      <c r="M52" s="63">
        <f t="shared" si="6"/>
        <v>0.10896999999999998</v>
      </c>
      <c r="N52" s="63">
        <f>0.10897-Z52</f>
        <v>0.10001558578749511</v>
      </c>
      <c r="O52" s="47"/>
      <c r="P52" s="63"/>
      <c r="Q52" s="63">
        <f t="shared" si="7"/>
        <v>0.10001558578749511</v>
      </c>
      <c r="R52" s="63">
        <f>N52*1</f>
        <v>0.10001558578749511</v>
      </c>
      <c r="S52" s="47"/>
      <c r="T52" s="98"/>
      <c r="U52" s="98">
        <f t="shared" si="8"/>
        <v>0.10001558578749511</v>
      </c>
      <c r="V52" s="47"/>
      <c r="Z52" s="63">
        <v>8.9544142125048756E-3</v>
      </c>
      <c r="AA52" s="63"/>
      <c r="AB52" s="71"/>
      <c r="AC52" s="71"/>
      <c r="AD52" s="63"/>
      <c r="AI52" s="39"/>
      <c r="AJ52" s="39"/>
      <c r="AM52" s="71"/>
      <c r="AN52" s="71"/>
    </row>
    <row r="53" spans="1:40" s="37" customFormat="1">
      <c r="A53" s="37" t="s">
        <v>95</v>
      </c>
      <c r="B53" s="37" t="s">
        <v>191</v>
      </c>
      <c r="C53" s="37" t="s">
        <v>192</v>
      </c>
      <c r="G53" s="38">
        <v>43462</v>
      </c>
      <c r="H53" s="38">
        <v>43461</v>
      </c>
      <c r="I53" s="38">
        <v>43469</v>
      </c>
      <c r="J53" s="63">
        <f t="shared" si="5"/>
        <v>0.15024999999999999</v>
      </c>
      <c r="K53" s="63"/>
      <c r="L53" s="63"/>
      <c r="M53" s="63">
        <f t="shared" si="6"/>
        <v>0.15024999999999999</v>
      </c>
      <c r="N53" s="63">
        <v>0.15024999999999999</v>
      </c>
      <c r="O53" s="47"/>
      <c r="P53" s="63"/>
      <c r="Q53" s="63">
        <f t="shared" si="7"/>
        <v>0.15024999999999999</v>
      </c>
      <c r="R53" s="63">
        <f>N53*1</f>
        <v>0.15024999999999999</v>
      </c>
      <c r="S53" s="47"/>
      <c r="T53" s="98"/>
      <c r="U53" s="98">
        <f t="shared" si="8"/>
        <v>0.15024999999999999</v>
      </c>
      <c r="V53" s="47"/>
      <c r="Z53" s="63"/>
      <c r="AA53" s="63"/>
      <c r="AB53" s="71"/>
      <c r="AC53" s="71"/>
      <c r="AD53" s="63"/>
      <c r="AI53" s="39"/>
      <c r="AJ53" s="39"/>
    </row>
    <row r="54" spans="1:40" s="37" customFormat="1">
      <c r="A54" s="37" t="s">
        <v>96</v>
      </c>
      <c r="B54" s="37" t="s">
        <v>193</v>
      </c>
      <c r="C54" s="37" t="s">
        <v>194</v>
      </c>
      <c r="G54" s="38">
        <v>43180</v>
      </c>
      <c r="H54" s="38">
        <v>43179</v>
      </c>
      <c r="I54" s="38">
        <v>43186</v>
      </c>
      <c r="J54" s="63">
        <f t="shared" si="5"/>
        <v>4.8769999999999987E-2</v>
      </c>
      <c r="K54" s="63"/>
      <c r="L54" s="63"/>
      <c r="M54" s="63">
        <f t="shared" si="6"/>
        <v>4.8769999999999987E-2</v>
      </c>
      <c r="N54" s="63">
        <v>4.8769999999999987E-2</v>
      </c>
      <c r="O54" s="47"/>
      <c r="P54" s="63"/>
      <c r="Q54" s="63">
        <f t="shared" si="7"/>
        <v>4.8769999999999987E-2</v>
      </c>
      <c r="R54" s="63"/>
      <c r="S54" s="47"/>
      <c r="T54" s="98"/>
      <c r="U54" s="98">
        <f t="shared" si="8"/>
        <v>0</v>
      </c>
      <c r="V54" s="47"/>
      <c r="Z54" s="63"/>
      <c r="AA54" s="63"/>
      <c r="AB54" s="71"/>
      <c r="AC54" s="71"/>
      <c r="AD54" s="63"/>
      <c r="AI54" s="39"/>
      <c r="AJ54" s="39"/>
    </row>
    <row r="55" spans="1:40" s="37" customFormat="1">
      <c r="A55" s="37" t="s">
        <v>96</v>
      </c>
      <c r="B55" s="37" t="s">
        <v>193</v>
      </c>
      <c r="C55" s="37" t="s">
        <v>194</v>
      </c>
      <c r="G55" s="38">
        <v>43271</v>
      </c>
      <c r="H55" s="38">
        <v>43270</v>
      </c>
      <c r="I55" s="38">
        <v>43277</v>
      </c>
      <c r="J55" s="63">
        <f t="shared" si="5"/>
        <v>5.1670000000000008E-2</v>
      </c>
      <c r="K55" s="63"/>
      <c r="L55" s="63"/>
      <c r="M55" s="63">
        <f t="shared" si="6"/>
        <v>5.1670000000000008E-2</v>
      </c>
      <c r="N55" s="63">
        <v>5.1670000000000008E-2</v>
      </c>
      <c r="O55" s="47"/>
      <c r="P55" s="63"/>
      <c r="Q55" s="63">
        <f t="shared" si="7"/>
        <v>5.1670000000000008E-2</v>
      </c>
      <c r="R55" s="63"/>
      <c r="S55" s="47"/>
      <c r="T55" s="98"/>
      <c r="U55" s="98">
        <f t="shared" si="8"/>
        <v>0</v>
      </c>
      <c r="V55" s="47"/>
      <c r="Z55" s="63"/>
      <c r="AA55" s="63"/>
      <c r="AB55" s="71"/>
      <c r="AC55" s="71"/>
      <c r="AD55" s="63"/>
      <c r="AI55" s="39"/>
      <c r="AJ55" s="39"/>
    </row>
    <row r="56" spans="1:40" s="37" customFormat="1">
      <c r="A56" s="37" t="s">
        <v>96</v>
      </c>
      <c r="B56" s="37" t="s">
        <v>193</v>
      </c>
      <c r="C56" s="37" t="s">
        <v>194</v>
      </c>
      <c r="G56" s="38">
        <v>43369</v>
      </c>
      <c r="H56" s="38">
        <v>43368</v>
      </c>
      <c r="I56" s="38">
        <v>43375</v>
      </c>
      <c r="J56" s="63">
        <f t="shared" si="5"/>
        <v>9.5760000000000012E-2</v>
      </c>
      <c r="K56" s="63"/>
      <c r="L56" s="63"/>
      <c r="M56" s="63">
        <f t="shared" si="6"/>
        <v>9.5760000000000012E-2</v>
      </c>
      <c r="N56" s="63">
        <v>9.5760000000000012E-2</v>
      </c>
      <c r="O56" s="47"/>
      <c r="P56" s="63"/>
      <c r="Q56" s="63">
        <f t="shared" si="7"/>
        <v>9.5760000000000012E-2</v>
      </c>
      <c r="R56" s="63"/>
      <c r="S56" s="47"/>
      <c r="T56" s="98"/>
      <c r="U56" s="98">
        <f t="shared" si="8"/>
        <v>0</v>
      </c>
      <c r="V56" s="47"/>
      <c r="Z56" s="63"/>
      <c r="AA56" s="63"/>
      <c r="AB56" s="71"/>
      <c r="AC56" s="71"/>
      <c r="AD56" s="63"/>
      <c r="AI56" s="39"/>
      <c r="AJ56" s="39"/>
    </row>
    <row r="57" spans="1:40" s="37" customFormat="1">
      <c r="A57" s="37" t="s">
        <v>96</v>
      </c>
      <c r="B57" s="37" t="s">
        <v>193</v>
      </c>
      <c r="C57" s="37" t="s">
        <v>194</v>
      </c>
      <c r="G57" s="38">
        <v>43462</v>
      </c>
      <c r="H57" s="38">
        <v>43461</v>
      </c>
      <c r="I57" s="38">
        <v>43469</v>
      </c>
      <c r="J57" s="63">
        <f t="shared" si="5"/>
        <v>8.1259999999999971E-2</v>
      </c>
      <c r="K57" s="63"/>
      <c r="L57" s="63"/>
      <c r="M57" s="63">
        <f t="shared" si="6"/>
        <v>8.1259999999999971E-2</v>
      </c>
      <c r="N57" s="63">
        <v>8.1259999999999971E-2</v>
      </c>
      <c r="O57" s="47"/>
      <c r="P57" s="63"/>
      <c r="Q57" s="63">
        <f t="shared" si="7"/>
        <v>8.1259999999999971E-2</v>
      </c>
      <c r="R57" s="63"/>
      <c r="S57" s="47"/>
      <c r="T57" s="98"/>
      <c r="U57" s="98">
        <f t="shared" si="8"/>
        <v>0</v>
      </c>
      <c r="V57" s="47"/>
      <c r="Z57" s="63"/>
      <c r="AA57" s="63"/>
      <c r="AB57" s="71"/>
      <c r="AC57" s="71"/>
      <c r="AD57" s="63"/>
      <c r="AI57" s="39"/>
      <c r="AJ57" s="39"/>
    </row>
    <row r="58" spans="1:40" s="37" customFormat="1">
      <c r="A58" s="37" t="s">
        <v>97</v>
      </c>
      <c r="B58" s="37" t="s">
        <v>195</v>
      </c>
      <c r="C58" s="37" t="s">
        <v>196</v>
      </c>
      <c r="G58" s="38">
        <v>43271</v>
      </c>
      <c r="H58" s="38">
        <v>43270</v>
      </c>
      <c r="I58" s="38">
        <v>43277</v>
      </c>
      <c r="J58" s="63">
        <f t="shared" si="5"/>
        <v>2.47E-3</v>
      </c>
      <c r="K58" s="63"/>
      <c r="L58" s="63"/>
      <c r="M58" s="63">
        <f t="shared" si="6"/>
        <v>2.47E-3</v>
      </c>
      <c r="N58" s="63">
        <v>2.47E-3</v>
      </c>
      <c r="O58" s="47"/>
      <c r="P58" s="63"/>
      <c r="Q58" s="63">
        <f t="shared" si="7"/>
        <v>2.47E-3</v>
      </c>
      <c r="R58" s="63">
        <f>+N58*0.3108</f>
        <v>7.6767600000000001E-4</v>
      </c>
      <c r="S58" s="47"/>
      <c r="T58" s="98"/>
      <c r="U58" s="98">
        <f t="shared" si="8"/>
        <v>7.6767600000000001E-4</v>
      </c>
      <c r="V58" s="47"/>
      <c r="Z58" s="63"/>
      <c r="AA58" s="63"/>
      <c r="AB58" s="71"/>
      <c r="AC58" s="71"/>
      <c r="AD58" s="63"/>
      <c r="AI58" s="39"/>
      <c r="AJ58" s="39"/>
    </row>
    <row r="59" spans="1:40" s="37" customFormat="1">
      <c r="A59" s="37" t="s">
        <v>97</v>
      </c>
      <c r="B59" s="37" t="s">
        <v>195</v>
      </c>
      <c r="C59" s="37" t="s">
        <v>196</v>
      </c>
      <c r="G59" s="38">
        <v>43369</v>
      </c>
      <c r="H59" s="38">
        <v>43368</v>
      </c>
      <c r="I59" s="38">
        <v>43375</v>
      </c>
      <c r="J59" s="63">
        <f t="shared" si="5"/>
        <v>5.9380000000000016E-2</v>
      </c>
      <c r="K59" s="63"/>
      <c r="L59" s="63"/>
      <c r="M59" s="63">
        <f t="shared" si="6"/>
        <v>5.9380000000000016E-2</v>
      </c>
      <c r="N59" s="63">
        <v>5.9380000000000016E-2</v>
      </c>
      <c r="O59" s="47"/>
      <c r="P59" s="63"/>
      <c r="Q59" s="63">
        <f t="shared" si="7"/>
        <v>5.9380000000000016E-2</v>
      </c>
      <c r="R59" s="63">
        <f>+N59*0.3108</f>
        <v>1.8455304000000006E-2</v>
      </c>
      <c r="S59" s="47"/>
      <c r="T59" s="98"/>
      <c r="U59" s="98">
        <f t="shared" si="8"/>
        <v>1.8455304000000006E-2</v>
      </c>
      <c r="V59" s="47"/>
      <c r="Z59" s="63"/>
      <c r="AA59" s="63"/>
      <c r="AB59" s="71"/>
      <c r="AC59" s="71"/>
      <c r="AD59" s="63"/>
      <c r="AI59" s="39"/>
      <c r="AJ59" s="39"/>
    </row>
    <row r="60" spans="1:40" s="37" customFormat="1">
      <c r="A60" s="37" t="s">
        <v>97</v>
      </c>
      <c r="B60" s="37" t="s">
        <v>195</v>
      </c>
      <c r="C60" s="37" t="s">
        <v>196</v>
      </c>
      <c r="G60" s="38">
        <v>43462</v>
      </c>
      <c r="H60" s="38">
        <v>43461</v>
      </c>
      <c r="I60" s="38">
        <v>43469</v>
      </c>
      <c r="J60" s="63">
        <f t="shared" si="5"/>
        <v>5.8270000000000009E-2</v>
      </c>
      <c r="K60" s="63"/>
      <c r="L60" s="63"/>
      <c r="M60" s="63">
        <f t="shared" si="6"/>
        <v>5.8270000000000009E-2</v>
      </c>
      <c r="N60" s="63">
        <v>5.8270000000000009E-2</v>
      </c>
      <c r="O60" s="47"/>
      <c r="P60" s="63"/>
      <c r="Q60" s="63">
        <f t="shared" si="7"/>
        <v>5.8270000000000009E-2</v>
      </c>
      <c r="R60" s="63">
        <f>+N60*0.3108</f>
        <v>1.8110316000000005E-2</v>
      </c>
      <c r="S60" s="47"/>
      <c r="T60" s="98"/>
      <c r="U60" s="98">
        <f t="shared" si="8"/>
        <v>1.8110316000000005E-2</v>
      </c>
      <c r="V60" s="47"/>
      <c r="Z60" s="63"/>
      <c r="AA60" s="63"/>
      <c r="AB60" s="71"/>
      <c r="AC60" s="71"/>
      <c r="AD60" s="63"/>
      <c r="AI60" s="39"/>
      <c r="AJ60" s="39"/>
    </row>
    <row r="61" spans="1:40" s="37" customFormat="1">
      <c r="A61" s="37" t="s">
        <v>98</v>
      </c>
      <c r="B61" s="37" t="s">
        <v>197</v>
      </c>
      <c r="C61" s="37" t="s">
        <v>198</v>
      </c>
      <c r="G61" s="38">
        <v>43271</v>
      </c>
      <c r="H61" s="38">
        <v>43270</v>
      </c>
      <c r="I61" s="38">
        <v>43277</v>
      </c>
      <c r="J61" s="63">
        <f t="shared" si="5"/>
        <v>8.972999999999999E-2</v>
      </c>
      <c r="K61" s="63"/>
      <c r="L61" s="63"/>
      <c r="M61" s="63">
        <f t="shared" si="6"/>
        <v>8.972999999999999E-2</v>
      </c>
      <c r="N61" s="63">
        <v>8.972999999999999E-2</v>
      </c>
      <c r="O61" s="47"/>
      <c r="P61" s="63"/>
      <c r="Q61" s="63">
        <f t="shared" si="7"/>
        <v>8.972999999999999E-2</v>
      </c>
      <c r="R61" s="63">
        <f>N61*0.5552</f>
        <v>4.9818095999999999E-2</v>
      </c>
      <c r="S61" s="47"/>
      <c r="T61" s="98"/>
      <c r="U61" s="98">
        <f t="shared" si="8"/>
        <v>4.9818095999999999E-2</v>
      </c>
      <c r="V61" s="47"/>
      <c r="Z61" s="63"/>
      <c r="AA61" s="63"/>
      <c r="AB61" s="71"/>
      <c r="AC61" s="71"/>
      <c r="AD61" s="63"/>
      <c r="AI61" s="39"/>
      <c r="AJ61" s="39"/>
    </row>
    <row r="62" spans="1:40" s="37" customFormat="1">
      <c r="A62" s="37" t="s">
        <v>98</v>
      </c>
      <c r="B62" s="37" t="s">
        <v>197</v>
      </c>
      <c r="C62" s="37" t="s">
        <v>198</v>
      </c>
      <c r="G62" s="38">
        <v>43369</v>
      </c>
      <c r="H62" s="38">
        <v>43368</v>
      </c>
      <c r="I62" s="38">
        <v>43375</v>
      </c>
      <c r="J62" s="63">
        <f t="shared" si="5"/>
        <v>0.10710000000000001</v>
      </c>
      <c r="K62" s="63"/>
      <c r="L62" s="63"/>
      <c r="M62" s="63">
        <f t="shared" si="6"/>
        <v>0.10710000000000001</v>
      </c>
      <c r="N62" s="63">
        <v>0.10710000000000001</v>
      </c>
      <c r="O62" s="47"/>
      <c r="P62" s="63"/>
      <c r="Q62" s="63">
        <f t="shared" si="7"/>
        <v>0.10710000000000001</v>
      </c>
      <c r="R62" s="63">
        <f>N62*0.5552</f>
        <v>5.9461920000000008E-2</v>
      </c>
      <c r="S62" s="47"/>
      <c r="T62" s="98"/>
      <c r="U62" s="98">
        <f t="shared" si="8"/>
        <v>5.9461920000000008E-2</v>
      </c>
      <c r="V62" s="47"/>
      <c r="Z62" s="63"/>
      <c r="AA62" s="63"/>
      <c r="AB62" s="71"/>
      <c r="AC62" s="71"/>
      <c r="AD62" s="63"/>
      <c r="AI62" s="39"/>
      <c r="AJ62" s="39"/>
    </row>
    <row r="63" spans="1:40" s="37" customFormat="1">
      <c r="A63" s="37" t="s">
        <v>98</v>
      </c>
      <c r="B63" s="37" t="s">
        <v>197</v>
      </c>
      <c r="C63" s="37" t="s">
        <v>198</v>
      </c>
      <c r="G63" s="38">
        <v>43462</v>
      </c>
      <c r="H63" s="38">
        <v>43461</v>
      </c>
      <c r="I63" s="38">
        <v>43469</v>
      </c>
      <c r="J63" s="63">
        <f t="shared" si="5"/>
        <v>0.10142000000000001</v>
      </c>
      <c r="K63" s="63"/>
      <c r="L63" s="63"/>
      <c r="M63" s="63">
        <f t="shared" si="6"/>
        <v>0.10142000000000001</v>
      </c>
      <c r="N63" s="63">
        <v>0.10142000000000001</v>
      </c>
      <c r="O63" s="47"/>
      <c r="P63" s="63"/>
      <c r="Q63" s="63">
        <f t="shared" si="7"/>
        <v>0.10142000000000001</v>
      </c>
      <c r="R63" s="63">
        <f>N63*0.5552</f>
        <v>5.630838400000001E-2</v>
      </c>
      <c r="S63" s="47"/>
      <c r="T63" s="98"/>
      <c r="U63" s="98">
        <f t="shared" si="8"/>
        <v>5.630838400000001E-2</v>
      </c>
      <c r="V63" s="47"/>
      <c r="Z63" s="63"/>
      <c r="AA63" s="63"/>
      <c r="AB63" s="71"/>
      <c r="AC63" s="71"/>
      <c r="AD63" s="63"/>
      <c r="AI63" s="39"/>
      <c r="AJ63" s="39"/>
    </row>
    <row r="64" spans="1:40" s="37" customFormat="1">
      <c r="A64" s="37" t="s">
        <v>99</v>
      </c>
      <c r="B64" s="37" t="s">
        <v>199</v>
      </c>
      <c r="C64" s="37" t="s">
        <v>200</v>
      </c>
      <c r="G64" s="38">
        <v>43180</v>
      </c>
      <c r="H64" s="38">
        <v>43179</v>
      </c>
      <c r="I64" s="38">
        <v>43186</v>
      </c>
      <c r="J64" s="63">
        <f t="shared" si="5"/>
        <v>1.0869999999999998E-2</v>
      </c>
      <c r="K64" s="63"/>
      <c r="L64" s="63"/>
      <c r="M64" s="63">
        <f t="shared" si="6"/>
        <v>1.0869999999999998E-2</v>
      </c>
      <c r="N64" s="63">
        <v>1.0869999999999998E-2</v>
      </c>
      <c r="O64" s="47"/>
      <c r="P64" s="63"/>
      <c r="Q64" s="63">
        <f t="shared" si="7"/>
        <v>1.0869999999999998E-2</v>
      </c>
      <c r="R64" s="63"/>
      <c r="S64" s="47"/>
      <c r="T64" s="98"/>
      <c r="U64" s="98">
        <f t="shared" si="8"/>
        <v>0</v>
      </c>
      <c r="V64" s="47"/>
      <c r="Z64" s="63"/>
      <c r="AA64" s="63"/>
      <c r="AB64" s="71"/>
      <c r="AC64" s="71"/>
      <c r="AD64" s="63"/>
      <c r="AI64" s="39"/>
      <c r="AJ64" s="39"/>
    </row>
    <row r="65" spans="1:40" s="37" customFormat="1">
      <c r="A65" s="37" t="s">
        <v>99</v>
      </c>
      <c r="B65" s="37" t="s">
        <v>199</v>
      </c>
      <c r="C65" s="37" t="s">
        <v>200</v>
      </c>
      <c r="G65" s="38">
        <v>43369</v>
      </c>
      <c r="H65" s="38">
        <v>43368</v>
      </c>
      <c r="I65" s="38">
        <v>43375</v>
      </c>
      <c r="J65" s="63">
        <f t="shared" si="5"/>
        <v>4.5650000000000003E-2</v>
      </c>
      <c r="K65" s="63"/>
      <c r="L65" s="63"/>
      <c r="M65" s="63">
        <f t="shared" si="6"/>
        <v>4.5650000000000003E-2</v>
      </c>
      <c r="N65" s="63">
        <v>4.5650000000000003E-2</v>
      </c>
      <c r="O65" s="47"/>
      <c r="P65" s="63"/>
      <c r="Q65" s="63">
        <f t="shared" si="7"/>
        <v>4.5650000000000003E-2</v>
      </c>
      <c r="R65" s="63"/>
      <c r="S65" s="47"/>
      <c r="T65" s="98"/>
      <c r="U65" s="98">
        <f t="shared" si="8"/>
        <v>0</v>
      </c>
      <c r="V65" s="47"/>
      <c r="Z65" s="63"/>
      <c r="AA65" s="63"/>
      <c r="AB65" s="71"/>
      <c r="AC65" s="71"/>
      <c r="AD65" s="63"/>
      <c r="AI65" s="39"/>
      <c r="AJ65" s="39"/>
    </row>
    <row r="66" spans="1:40" s="37" customFormat="1">
      <c r="A66" s="37" t="s">
        <v>99</v>
      </c>
      <c r="B66" s="37" t="s">
        <v>199</v>
      </c>
      <c r="C66" s="37" t="s">
        <v>200</v>
      </c>
      <c r="G66" s="38">
        <v>43462</v>
      </c>
      <c r="H66" s="38">
        <v>43461</v>
      </c>
      <c r="I66" s="38">
        <v>43469</v>
      </c>
      <c r="J66" s="63">
        <f t="shared" si="5"/>
        <v>4.6980000000000001E-2</v>
      </c>
      <c r="K66" s="63"/>
      <c r="L66" s="63"/>
      <c r="M66" s="63">
        <f t="shared" si="6"/>
        <v>4.6980000000000001E-2</v>
      </c>
      <c r="N66" s="63">
        <v>4.6980000000000001E-2</v>
      </c>
      <c r="O66" s="47"/>
      <c r="P66" s="63"/>
      <c r="Q66" s="63">
        <f t="shared" si="7"/>
        <v>4.6980000000000001E-2</v>
      </c>
      <c r="R66" s="63"/>
      <c r="S66" s="47"/>
      <c r="T66" s="98"/>
      <c r="U66" s="98">
        <f t="shared" si="8"/>
        <v>0</v>
      </c>
      <c r="V66" s="47"/>
      <c r="Z66" s="63"/>
      <c r="AA66" s="63"/>
      <c r="AB66" s="71"/>
      <c r="AC66" s="71"/>
      <c r="AD66" s="63"/>
      <c r="AI66" s="39"/>
      <c r="AJ66" s="39"/>
    </row>
    <row r="67" spans="1:40" s="37" customFormat="1">
      <c r="A67" s="37" t="s">
        <v>100</v>
      </c>
      <c r="B67" s="37" t="s">
        <v>201</v>
      </c>
      <c r="C67" s="37" t="s">
        <v>202</v>
      </c>
      <c r="G67" s="38">
        <v>43369</v>
      </c>
      <c r="H67" s="38">
        <v>43368</v>
      </c>
      <c r="I67" s="38">
        <v>43375</v>
      </c>
      <c r="J67" s="63">
        <f t="shared" ref="J67:J130" si="10">K67+L67+M67</f>
        <v>0.58658999999999994</v>
      </c>
      <c r="K67" s="63"/>
      <c r="L67" s="63"/>
      <c r="M67" s="63">
        <f t="shared" ref="M67:M130" si="11">N67+O67+V67+Z67+AB67+AD67</f>
        <v>0.58658999999999994</v>
      </c>
      <c r="N67" s="63">
        <v>0.58658999999999994</v>
      </c>
      <c r="O67" s="47"/>
      <c r="P67" s="63"/>
      <c r="Q67" s="63">
        <f t="shared" ref="Q67:Q130" si="12">+N67+O67+P67</f>
        <v>0.58658999999999994</v>
      </c>
      <c r="R67" s="63">
        <f>N67*0.8488</f>
        <v>0.49789759199999994</v>
      </c>
      <c r="S67" s="47"/>
      <c r="T67" s="98"/>
      <c r="U67" s="98">
        <f t="shared" si="8"/>
        <v>0.49789759199999994</v>
      </c>
      <c r="V67" s="47"/>
      <c r="Z67" s="63"/>
      <c r="AA67" s="63"/>
      <c r="AB67" s="71"/>
      <c r="AC67" s="71"/>
      <c r="AD67" s="63"/>
      <c r="AI67" s="39"/>
      <c r="AJ67" s="39"/>
    </row>
    <row r="68" spans="1:40" s="37" customFormat="1">
      <c r="A68" s="37" t="s">
        <v>100</v>
      </c>
      <c r="B68" s="37" t="s">
        <v>201</v>
      </c>
      <c r="C68" s="37" t="s">
        <v>202</v>
      </c>
      <c r="G68" s="38">
        <v>43462</v>
      </c>
      <c r="H68" s="38">
        <v>43461</v>
      </c>
      <c r="I68" s="38">
        <v>43469</v>
      </c>
      <c r="J68" s="63">
        <f t="shared" si="10"/>
        <v>0.31415999999999999</v>
      </c>
      <c r="K68" s="63"/>
      <c r="L68" s="63"/>
      <c r="M68" s="63">
        <f t="shared" si="11"/>
        <v>0.31415999999999999</v>
      </c>
      <c r="N68" s="63">
        <v>0.31415999999999999</v>
      </c>
      <c r="O68" s="47"/>
      <c r="P68" s="63"/>
      <c r="Q68" s="63">
        <f t="shared" si="12"/>
        <v>0.31415999999999999</v>
      </c>
      <c r="R68" s="63">
        <f>N68*0.8488</f>
        <v>0.26665900799999998</v>
      </c>
      <c r="S68" s="47"/>
      <c r="T68" s="98"/>
      <c r="U68" s="98">
        <f t="shared" si="8"/>
        <v>0.26665900799999998</v>
      </c>
      <c r="V68" s="47"/>
      <c r="Z68" s="63"/>
      <c r="AA68" s="63"/>
      <c r="AB68" s="71"/>
      <c r="AC68" s="71"/>
      <c r="AD68" s="63"/>
      <c r="AI68" s="39"/>
      <c r="AJ68" s="39"/>
    </row>
    <row r="69" spans="1:40" s="37" customFormat="1">
      <c r="A69" s="37" t="s">
        <v>101</v>
      </c>
      <c r="B69" s="37" t="s">
        <v>203</v>
      </c>
      <c r="C69" s="37" t="s">
        <v>204</v>
      </c>
      <c r="G69" s="38">
        <v>43180</v>
      </c>
      <c r="H69" s="38">
        <v>43179</v>
      </c>
      <c r="I69" s="38">
        <v>43186</v>
      </c>
      <c r="J69" s="63">
        <f t="shared" si="10"/>
        <v>1.1589999999999998E-2</v>
      </c>
      <c r="K69" s="63"/>
      <c r="L69" s="63"/>
      <c r="M69" s="63">
        <f t="shared" si="11"/>
        <v>1.1589999999999998E-2</v>
      </c>
      <c r="N69" s="63">
        <v>1.1589999999999998E-2</v>
      </c>
      <c r="O69" s="47"/>
      <c r="P69" s="63"/>
      <c r="Q69" s="63">
        <f t="shared" si="12"/>
        <v>1.1589999999999998E-2</v>
      </c>
      <c r="R69" s="63"/>
      <c r="S69" s="47"/>
      <c r="T69" s="98"/>
      <c r="U69" s="98">
        <f t="shared" si="8"/>
        <v>0</v>
      </c>
      <c r="V69" s="47"/>
      <c r="Z69" s="63"/>
      <c r="AA69" s="63"/>
      <c r="AB69" s="71"/>
      <c r="AC69" s="71"/>
      <c r="AD69" s="63"/>
      <c r="AI69" s="39"/>
      <c r="AJ69" s="39"/>
    </row>
    <row r="70" spans="1:40" s="37" customFormat="1">
      <c r="A70" s="37" t="s">
        <v>101</v>
      </c>
      <c r="B70" s="37" t="s">
        <v>203</v>
      </c>
      <c r="C70" s="37" t="s">
        <v>204</v>
      </c>
      <c r="G70" s="38">
        <v>43369</v>
      </c>
      <c r="H70" s="38">
        <v>43368</v>
      </c>
      <c r="I70" s="38">
        <v>43375</v>
      </c>
      <c r="J70" s="63">
        <f t="shared" si="10"/>
        <v>9.8920000000000008E-2</v>
      </c>
      <c r="K70" s="63"/>
      <c r="L70" s="63"/>
      <c r="M70" s="63">
        <f t="shared" si="11"/>
        <v>9.8920000000000008E-2</v>
      </c>
      <c r="N70" s="63">
        <v>9.8920000000000008E-2</v>
      </c>
      <c r="O70" s="47"/>
      <c r="P70" s="63"/>
      <c r="Q70" s="63">
        <f t="shared" si="12"/>
        <v>9.8920000000000008E-2</v>
      </c>
      <c r="R70" s="63"/>
      <c r="S70" s="47"/>
      <c r="T70" s="98"/>
      <c r="U70" s="98">
        <f t="shared" ref="U70:U133" si="13">+R70+S70+T70</f>
        <v>0</v>
      </c>
      <c r="V70" s="47"/>
      <c r="Z70" s="63"/>
      <c r="AA70" s="63"/>
      <c r="AB70" s="71"/>
      <c r="AC70" s="71"/>
      <c r="AD70" s="63"/>
      <c r="AI70" s="39"/>
      <c r="AJ70" s="39"/>
    </row>
    <row r="71" spans="1:40" s="37" customFormat="1">
      <c r="A71" s="37" t="s">
        <v>101</v>
      </c>
      <c r="B71" s="37" t="s">
        <v>203</v>
      </c>
      <c r="C71" s="37" t="s">
        <v>204</v>
      </c>
      <c r="G71" s="38">
        <v>43462</v>
      </c>
      <c r="H71" s="38">
        <v>43461</v>
      </c>
      <c r="I71" s="38">
        <v>43469</v>
      </c>
      <c r="J71" s="63">
        <f t="shared" si="10"/>
        <v>0.24872</v>
      </c>
      <c r="K71" s="63"/>
      <c r="L71" s="63"/>
      <c r="M71" s="63">
        <f t="shared" si="11"/>
        <v>0.24872</v>
      </c>
      <c r="N71" s="63">
        <v>0.24872</v>
      </c>
      <c r="O71" s="47"/>
      <c r="P71" s="63"/>
      <c r="Q71" s="63">
        <f t="shared" si="12"/>
        <v>0.24872</v>
      </c>
      <c r="R71" s="63"/>
      <c r="S71" s="47"/>
      <c r="T71" s="98"/>
      <c r="U71" s="98">
        <f t="shared" si="13"/>
        <v>0</v>
      </c>
      <c r="V71" s="47"/>
      <c r="Z71" s="63"/>
      <c r="AA71" s="63"/>
      <c r="AB71" s="71"/>
      <c r="AC71" s="71"/>
      <c r="AD71" s="63"/>
      <c r="AI71" s="39"/>
      <c r="AJ71" s="39"/>
    </row>
    <row r="72" spans="1:40" s="37" customFormat="1">
      <c r="A72" s="37" t="s">
        <v>102</v>
      </c>
      <c r="B72" s="37" t="s">
        <v>205</v>
      </c>
      <c r="C72" s="37" t="s">
        <v>206</v>
      </c>
      <c r="E72" s="39" t="s">
        <v>335</v>
      </c>
      <c r="G72" s="38">
        <v>43180</v>
      </c>
      <c r="H72" s="38">
        <v>43179</v>
      </c>
      <c r="I72" s="38">
        <v>43186</v>
      </c>
      <c r="J72" s="63">
        <f t="shared" si="10"/>
        <v>0.47048000000000001</v>
      </c>
      <c r="K72" s="63"/>
      <c r="L72" s="63"/>
      <c r="M72" s="63">
        <f t="shared" si="11"/>
        <v>0.47048000000000001</v>
      </c>
      <c r="N72" s="63">
        <f>0.47048-Z72</f>
        <v>0.44930622383192159</v>
      </c>
      <c r="O72" s="47"/>
      <c r="P72" s="63"/>
      <c r="Q72" s="63">
        <f t="shared" si="12"/>
        <v>0.44930622383192159</v>
      </c>
      <c r="R72" s="63">
        <f>N72*1</f>
        <v>0.44930622383192159</v>
      </c>
      <c r="S72" s="47"/>
      <c r="T72" s="98"/>
      <c r="U72" s="98">
        <f t="shared" si="13"/>
        <v>0.44930622383192159</v>
      </c>
      <c r="V72" s="47"/>
      <c r="Z72" s="63">
        <v>2.1173776168078404E-2</v>
      </c>
      <c r="AA72" s="63"/>
      <c r="AB72" s="71"/>
      <c r="AC72" s="71"/>
      <c r="AD72" s="63"/>
      <c r="AI72" s="39"/>
      <c r="AJ72" s="39"/>
      <c r="AM72" s="71"/>
      <c r="AN72" s="71"/>
    </row>
    <row r="73" spans="1:40" s="37" customFormat="1">
      <c r="A73" s="37" t="s">
        <v>102</v>
      </c>
      <c r="B73" s="37" t="s">
        <v>205</v>
      </c>
      <c r="C73" s="37" t="s">
        <v>206</v>
      </c>
      <c r="G73" s="38">
        <v>43462</v>
      </c>
      <c r="H73" s="38">
        <v>43461</v>
      </c>
      <c r="I73" s="38">
        <v>43469</v>
      </c>
      <c r="J73" s="63">
        <f t="shared" si="10"/>
        <v>1.8249999999999999E-2</v>
      </c>
      <c r="K73" s="63"/>
      <c r="L73" s="63"/>
      <c r="M73" s="63">
        <f t="shared" si="11"/>
        <v>1.8249999999999999E-2</v>
      </c>
      <c r="N73" s="63">
        <v>1.8249999999999999E-2</v>
      </c>
      <c r="O73" s="47"/>
      <c r="P73" s="63"/>
      <c r="Q73" s="63">
        <f t="shared" si="12"/>
        <v>1.8249999999999999E-2</v>
      </c>
      <c r="R73" s="63">
        <f>N73*1</f>
        <v>1.8249999999999999E-2</v>
      </c>
      <c r="S73" s="47"/>
      <c r="T73" s="98"/>
      <c r="U73" s="98">
        <f t="shared" si="13"/>
        <v>1.8249999999999999E-2</v>
      </c>
      <c r="V73" s="47"/>
      <c r="Z73" s="63"/>
      <c r="AA73" s="63"/>
      <c r="AB73" s="71"/>
      <c r="AC73" s="71"/>
      <c r="AD73" s="63"/>
      <c r="AI73" s="39"/>
      <c r="AJ73" s="39"/>
    </row>
    <row r="74" spans="1:40" s="37" customFormat="1">
      <c r="A74" s="37" t="s">
        <v>103</v>
      </c>
      <c r="B74" s="37" t="s">
        <v>207</v>
      </c>
      <c r="C74" s="37" t="s">
        <v>208</v>
      </c>
      <c r="G74" s="38">
        <v>43180</v>
      </c>
      <c r="H74" s="38">
        <v>43179</v>
      </c>
      <c r="I74" s="38">
        <v>43186</v>
      </c>
      <c r="J74" s="63">
        <f t="shared" si="10"/>
        <v>1.7889999999999996E-2</v>
      </c>
      <c r="K74" s="63"/>
      <c r="L74" s="63"/>
      <c r="M74" s="63">
        <f t="shared" si="11"/>
        <v>1.7889999999999996E-2</v>
      </c>
      <c r="N74" s="63">
        <v>1.7889999999999996E-2</v>
      </c>
      <c r="O74" s="47"/>
      <c r="P74" s="63"/>
      <c r="Q74" s="63">
        <f t="shared" si="12"/>
        <v>1.7889999999999996E-2</v>
      </c>
      <c r="R74" s="63"/>
      <c r="S74" s="47"/>
      <c r="T74" s="98"/>
      <c r="U74" s="98">
        <f t="shared" si="13"/>
        <v>0</v>
      </c>
      <c r="V74" s="47"/>
      <c r="Z74" s="63"/>
      <c r="AA74" s="63"/>
      <c r="AB74" s="71"/>
      <c r="AC74" s="71"/>
      <c r="AD74" s="63"/>
      <c r="AI74" s="39"/>
      <c r="AJ74" s="39"/>
    </row>
    <row r="75" spans="1:40" s="37" customFormat="1">
      <c r="A75" s="37" t="s">
        <v>103</v>
      </c>
      <c r="B75" s="37" t="s">
        <v>207</v>
      </c>
      <c r="C75" s="37" t="s">
        <v>208</v>
      </c>
      <c r="G75" s="38">
        <v>43369</v>
      </c>
      <c r="H75" s="38">
        <v>43368</v>
      </c>
      <c r="I75" s="38">
        <v>43375</v>
      </c>
      <c r="J75" s="63">
        <f t="shared" si="10"/>
        <v>7.1260000000000004E-2</v>
      </c>
      <c r="K75" s="63"/>
      <c r="L75" s="63"/>
      <c r="M75" s="63">
        <f t="shared" si="11"/>
        <v>7.1260000000000004E-2</v>
      </c>
      <c r="N75" s="63">
        <v>7.1260000000000004E-2</v>
      </c>
      <c r="O75" s="47"/>
      <c r="P75" s="63"/>
      <c r="Q75" s="63">
        <f t="shared" si="12"/>
        <v>7.1260000000000004E-2</v>
      </c>
      <c r="R75" s="63"/>
      <c r="S75" s="47"/>
      <c r="T75" s="98"/>
      <c r="U75" s="98">
        <f t="shared" si="13"/>
        <v>0</v>
      </c>
      <c r="V75" s="47"/>
      <c r="Z75" s="63"/>
      <c r="AA75" s="63"/>
      <c r="AB75" s="71"/>
      <c r="AC75" s="71"/>
      <c r="AD75" s="63"/>
      <c r="AI75" s="39"/>
      <c r="AJ75" s="39"/>
    </row>
    <row r="76" spans="1:40" s="37" customFormat="1">
      <c r="A76" s="37" t="s">
        <v>103</v>
      </c>
      <c r="B76" s="37" t="s">
        <v>207</v>
      </c>
      <c r="C76" s="37" t="s">
        <v>208</v>
      </c>
      <c r="G76" s="38">
        <v>43462</v>
      </c>
      <c r="H76" s="38">
        <v>43461</v>
      </c>
      <c r="I76" s="38">
        <v>43469</v>
      </c>
      <c r="J76" s="63">
        <f t="shared" si="10"/>
        <v>0.20496999999999999</v>
      </c>
      <c r="K76" s="63"/>
      <c r="L76" s="63"/>
      <c r="M76" s="63">
        <f t="shared" si="11"/>
        <v>0.20496999999999999</v>
      </c>
      <c r="N76" s="63">
        <v>0.20496999999999999</v>
      </c>
      <c r="O76" s="47"/>
      <c r="P76" s="63"/>
      <c r="Q76" s="63">
        <f t="shared" si="12"/>
        <v>0.20496999999999999</v>
      </c>
      <c r="R76" s="63"/>
      <c r="S76" s="47"/>
      <c r="T76" s="98"/>
      <c r="U76" s="98">
        <f t="shared" si="13"/>
        <v>0</v>
      </c>
      <c r="V76" s="47"/>
      <c r="Z76" s="63"/>
      <c r="AA76" s="63"/>
      <c r="AB76" s="71"/>
      <c r="AC76" s="71"/>
      <c r="AD76" s="63"/>
      <c r="AI76" s="39"/>
      <c r="AJ76" s="39"/>
    </row>
    <row r="77" spans="1:40" s="37" customFormat="1">
      <c r="A77" s="37" t="s">
        <v>104</v>
      </c>
      <c r="B77" s="37" t="s">
        <v>209</v>
      </c>
      <c r="C77" s="37" t="s">
        <v>210</v>
      </c>
      <c r="E77" s="39" t="s">
        <v>335</v>
      </c>
      <c r="G77" s="38">
        <v>43271</v>
      </c>
      <c r="H77" s="38">
        <v>43270</v>
      </c>
      <c r="I77" s="38">
        <v>43277</v>
      </c>
      <c r="J77" s="63">
        <f t="shared" si="10"/>
        <v>0.27416000000000001</v>
      </c>
      <c r="K77" s="63"/>
      <c r="L77" s="63"/>
      <c r="M77" s="63">
        <f t="shared" si="11"/>
        <v>0.27416000000000001</v>
      </c>
      <c r="N77" s="63">
        <v>0.26558219999999999</v>
      </c>
      <c r="O77" s="47"/>
      <c r="P77" s="63"/>
      <c r="Q77" s="63">
        <f t="shared" si="12"/>
        <v>0.26558219999999999</v>
      </c>
      <c r="R77" s="63">
        <f>N77*1</f>
        <v>0.26558219999999999</v>
      </c>
      <c r="S77" s="47"/>
      <c r="T77" s="98"/>
      <c r="U77" s="98">
        <f t="shared" si="13"/>
        <v>0.26558219999999999</v>
      </c>
      <c r="V77" s="47"/>
      <c r="Z77" s="63">
        <v>8.5778E-3</v>
      </c>
      <c r="AA77" s="63"/>
      <c r="AB77" s="71"/>
      <c r="AC77" s="71"/>
      <c r="AD77" s="63"/>
      <c r="AI77" s="39"/>
      <c r="AJ77" s="39"/>
      <c r="AM77" s="71"/>
      <c r="AN77" s="71"/>
    </row>
    <row r="78" spans="1:40" s="37" customFormat="1">
      <c r="A78" s="37" t="s">
        <v>104</v>
      </c>
      <c r="B78" s="37" t="s">
        <v>209</v>
      </c>
      <c r="C78" s="37" t="s">
        <v>210</v>
      </c>
      <c r="E78" s="39" t="s">
        <v>335</v>
      </c>
      <c r="G78" s="38">
        <v>43369</v>
      </c>
      <c r="H78" s="38">
        <v>43368</v>
      </c>
      <c r="I78" s="38">
        <v>43375</v>
      </c>
      <c r="J78" s="63">
        <f t="shared" si="10"/>
        <v>0.11352</v>
      </c>
      <c r="K78" s="63"/>
      <c r="L78" s="63"/>
      <c r="M78" s="63">
        <f t="shared" si="11"/>
        <v>0.11352</v>
      </c>
      <c r="N78" s="63">
        <v>0.10996823</v>
      </c>
      <c r="O78" s="47"/>
      <c r="P78" s="63"/>
      <c r="Q78" s="63">
        <f t="shared" si="12"/>
        <v>0.10996823</v>
      </c>
      <c r="R78" s="63">
        <f>N78*1</f>
        <v>0.10996823</v>
      </c>
      <c r="S78" s="47"/>
      <c r="T78" s="98"/>
      <c r="U78" s="98">
        <f t="shared" si="13"/>
        <v>0.10996823</v>
      </c>
      <c r="V78" s="47"/>
      <c r="Z78" s="63">
        <v>3.5517700000000001E-3</v>
      </c>
      <c r="AA78" s="63"/>
      <c r="AB78" s="71"/>
      <c r="AC78" s="71"/>
      <c r="AD78" s="63"/>
      <c r="AI78" s="39"/>
      <c r="AJ78" s="39"/>
      <c r="AM78" s="71"/>
      <c r="AN78" s="71"/>
    </row>
    <row r="79" spans="1:40" s="37" customFormat="1">
      <c r="A79" s="37" t="s">
        <v>104</v>
      </c>
      <c r="B79" s="37" t="s">
        <v>209</v>
      </c>
      <c r="C79" s="37" t="s">
        <v>210</v>
      </c>
      <c r="G79" s="38">
        <v>43462</v>
      </c>
      <c r="H79" s="38">
        <v>43461</v>
      </c>
      <c r="I79" s="38">
        <v>43469</v>
      </c>
      <c r="J79" s="63">
        <f t="shared" si="10"/>
        <v>8.183E-2</v>
      </c>
      <c r="K79" s="63"/>
      <c r="L79" s="63"/>
      <c r="M79" s="63">
        <f t="shared" si="11"/>
        <v>8.183E-2</v>
      </c>
      <c r="N79" s="63">
        <v>8.183E-2</v>
      </c>
      <c r="O79" s="47"/>
      <c r="P79" s="63"/>
      <c r="Q79" s="63">
        <f t="shared" si="12"/>
        <v>8.183E-2</v>
      </c>
      <c r="R79" s="63">
        <f>N79*1</f>
        <v>8.183E-2</v>
      </c>
      <c r="S79" s="47"/>
      <c r="T79" s="98"/>
      <c r="U79" s="98">
        <f t="shared" si="13"/>
        <v>8.183E-2</v>
      </c>
      <c r="V79" s="47"/>
      <c r="Z79" s="63"/>
      <c r="AA79" s="63"/>
      <c r="AB79" s="71"/>
      <c r="AC79" s="71"/>
      <c r="AD79" s="63"/>
      <c r="AI79" s="39"/>
      <c r="AJ79" s="39"/>
    </row>
    <row r="80" spans="1:40" s="37" customFormat="1">
      <c r="A80" s="37" t="s">
        <v>105</v>
      </c>
      <c r="B80" s="37" t="s">
        <v>211</v>
      </c>
      <c r="C80" s="37" t="s">
        <v>212</v>
      </c>
      <c r="E80" s="39" t="s">
        <v>335</v>
      </c>
      <c r="G80" s="38">
        <v>43271</v>
      </c>
      <c r="H80" s="38">
        <v>43270</v>
      </c>
      <c r="I80" s="38">
        <v>43277</v>
      </c>
      <c r="J80" s="63">
        <f t="shared" si="10"/>
        <v>0.36477999999999999</v>
      </c>
      <c r="K80" s="63"/>
      <c r="L80" s="63"/>
      <c r="M80" s="63">
        <f t="shared" si="11"/>
        <v>0.36477999999999999</v>
      </c>
      <c r="N80" s="63">
        <v>0.34736634999999999</v>
      </c>
      <c r="O80" s="47"/>
      <c r="P80" s="63"/>
      <c r="Q80" s="63">
        <f t="shared" si="12"/>
        <v>0.34736634999999999</v>
      </c>
      <c r="R80" s="63">
        <f>N80*0.9507</f>
        <v>0.33024118894499999</v>
      </c>
      <c r="S80" s="47"/>
      <c r="T80" s="98"/>
      <c r="U80" s="98">
        <f t="shared" si="13"/>
        <v>0.33024118894499999</v>
      </c>
      <c r="V80" s="47"/>
      <c r="Z80" s="63">
        <v>1.7413649999999999E-2</v>
      </c>
      <c r="AA80" s="63"/>
      <c r="AB80" s="71"/>
      <c r="AC80" s="71"/>
      <c r="AD80" s="63"/>
      <c r="AI80" s="39"/>
      <c r="AJ80" s="39"/>
    </row>
    <row r="81" spans="1:36" s="37" customFormat="1">
      <c r="A81" s="37" t="s">
        <v>105</v>
      </c>
      <c r="B81" s="37" t="s">
        <v>211</v>
      </c>
      <c r="C81" s="37" t="s">
        <v>212</v>
      </c>
      <c r="G81" s="38">
        <v>43462</v>
      </c>
      <c r="H81" s="38">
        <v>43461</v>
      </c>
      <c r="I81" s="38">
        <v>43469</v>
      </c>
      <c r="J81" s="63">
        <f t="shared" si="10"/>
        <v>4.3560000000000008E-2</v>
      </c>
      <c r="K81" s="63"/>
      <c r="L81" s="63"/>
      <c r="M81" s="63">
        <f t="shared" si="11"/>
        <v>4.3560000000000008E-2</v>
      </c>
      <c r="N81" s="63">
        <v>4.3560000000000008E-2</v>
      </c>
      <c r="O81" s="47"/>
      <c r="P81" s="63"/>
      <c r="Q81" s="63">
        <f t="shared" si="12"/>
        <v>4.3560000000000008E-2</v>
      </c>
      <c r="R81" s="63">
        <f>N81*0.9507</f>
        <v>4.1412492000000009E-2</v>
      </c>
      <c r="S81" s="47"/>
      <c r="T81" s="98"/>
      <c r="U81" s="98">
        <f t="shared" si="13"/>
        <v>4.1412492000000009E-2</v>
      </c>
      <c r="V81" s="47"/>
      <c r="Z81" s="63"/>
      <c r="AA81" s="63"/>
      <c r="AB81" s="71"/>
      <c r="AC81" s="71"/>
      <c r="AD81" s="63"/>
      <c r="AI81" s="39"/>
      <c r="AJ81" s="39"/>
    </row>
    <row r="82" spans="1:36" s="37" customFormat="1">
      <c r="A82" s="37" t="s">
        <v>106</v>
      </c>
      <c r="B82" s="37" t="s">
        <v>213</v>
      </c>
      <c r="C82" s="37" t="s">
        <v>214</v>
      </c>
      <c r="G82" s="38">
        <v>43369</v>
      </c>
      <c r="H82" s="38">
        <v>43368</v>
      </c>
      <c r="I82" s="38">
        <v>43375</v>
      </c>
      <c r="J82" s="63">
        <f t="shared" si="10"/>
        <v>0.49230999999999997</v>
      </c>
      <c r="K82" s="63"/>
      <c r="L82" s="63"/>
      <c r="M82" s="63">
        <f t="shared" si="11"/>
        <v>0.49230999999999997</v>
      </c>
      <c r="N82" s="63">
        <v>0.49230999999999997</v>
      </c>
      <c r="O82" s="47"/>
      <c r="P82" s="63"/>
      <c r="Q82" s="63">
        <f t="shared" si="12"/>
        <v>0.49230999999999997</v>
      </c>
      <c r="R82" s="63">
        <f>+N82*1</f>
        <v>0.49230999999999997</v>
      </c>
      <c r="S82" s="47"/>
      <c r="T82" s="98"/>
      <c r="U82" s="98">
        <f t="shared" si="13"/>
        <v>0.49230999999999997</v>
      </c>
      <c r="V82" s="47"/>
      <c r="Z82" s="63"/>
      <c r="AA82" s="63"/>
      <c r="AB82" s="71"/>
      <c r="AC82" s="71"/>
      <c r="AD82" s="63"/>
      <c r="AI82" s="39"/>
      <c r="AJ82" s="39"/>
    </row>
    <row r="83" spans="1:36" s="37" customFormat="1">
      <c r="A83" s="37" t="s">
        <v>106</v>
      </c>
      <c r="B83" s="37" t="s">
        <v>213</v>
      </c>
      <c r="C83" s="37" t="s">
        <v>214</v>
      </c>
      <c r="G83" s="38">
        <v>43462</v>
      </c>
      <c r="H83" s="38">
        <v>43461</v>
      </c>
      <c r="I83" s="38">
        <v>43469</v>
      </c>
      <c r="J83" s="63">
        <f t="shared" si="10"/>
        <v>0.29709999999999992</v>
      </c>
      <c r="K83" s="63"/>
      <c r="L83" s="63"/>
      <c r="M83" s="63">
        <f t="shared" si="11"/>
        <v>0.29709999999999992</v>
      </c>
      <c r="N83" s="63">
        <v>0.29709999999999992</v>
      </c>
      <c r="O83" s="47"/>
      <c r="P83" s="63"/>
      <c r="Q83" s="63">
        <f t="shared" si="12"/>
        <v>0.29709999999999992</v>
      </c>
      <c r="R83" s="63">
        <f>+N83*1</f>
        <v>0.29709999999999992</v>
      </c>
      <c r="S83" s="47"/>
      <c r="T83" s="98"/>
      <c r="U83" s="98">
        <f t="shared" si="13"/>
        <v>0.29709999999999992</v>
      </c>
      <c r="V83" s="47"/>
      <c r="Z83" s="63"/>
      <c r="AA83" s="63"/>
      <c r="AB83" s="71"/>
      <c r="AC83" s="71"/>
      <c r="AD83" s="63"/>
      <c r="AI83" s="39"/>
      <c r="AJ83" s="39"/>
    </row>
    <row r="84" spans="1:36" s="37" customFormat="1">
      <c r="A84" s="37" t="s">
        <v>107</v>
      </c>
      <c r="B84" s="37" t="s">
        <v>215</v>
      </c>
      <c r="C84" s="37" t="s">
        <v>216</v>
      </c>
      <c r="G84" s="38">
        <v>43180</v>
      </c>
      <c r="H84" s="38">
        <v>43179</v>
      </c>
      <c r="I84" s="38">
        <v>43186</v>
      </c>
      <c r="J84" s="63">
        <f t="shared" si="10"/>
        <v>1.4610000000000001E-2</v>
      </c>
      <c r="K84" s="63"/>
      <c r="L84" s="63"/>
      <c r="M84" s="63">
        <f t="shared" si="11"/>
        <v>1.4610000000000001E-2</v>
      </c>
      <c r="N84" s="63">
        <v>1.4610000000000001E-2</v>
      </c>
      <c r="O84" s="47"/>
      <c r="P84" s="63"/>
      <c r="Q84" s="63">
        <f t="shared" si="12"/>
        <v>1.4610000000000001E-2</v>
      </c>
      <c r="R84" s="63"/>
      <c r="S84" s="47"/>
      <c r="T84" s="98"/>
      <c r="U84" s="98">
        <f t="shared" si="13"/>
        <v>0</v>
      </c>
      <c r="V84" s="47"/>
      <c r="Z84" s="63"/>
      <c r="AA84" s="63"/>
      <c r="AB84" s="71"/>
      <c r="AC84" s="71"/>
      <c r="AD84" s="63"/>
      <c r="AI84" s="39"/>
      <c r="AJ84" s="39"/>
    </row>
    <row r="85" spans="1:36" s="37" customFormat="1">
      <c r="A85" s="37" t="s">
        <v>107</v>
      </c>
      <c r="B85" s="37" t="s">
        <v>215</v>
      </c>
      <c r="C85" s="37" t="s">
        <v>216</v>
      </c>
      <c r="G85" s="38">
        <v>43369</v>
      </c>
      <c r="H85" s="38">
        <v>43368</v>
      </c>
      <c r="I85" s="38">
        <v>43375</v>
      </c>
      <c r="J85" s="63">
        <f t="shared" si="10"/>
        <v>2.0950000000000003E-2</v>
      </c>
      <c r="K85" s="63"/>
      <c r="L85" s="63"/>
      <c r="M85" s="63">
        <f t="shared" si="11"/>
        <v>2.0950000000000003E-2</v>
      </c>
      <c r="N85" s="63">
        <v>2.0950000000000003E-2</v>
      </c>
      <c r="O85" s="47"/>
      <c r="P85" s="63"/>
      <c r="Q85" s="63">
        <f t="shared" si="12"/>
        <v>2.0950000000000003E-2</v>
      </c>
      <c r="R85" s="63"/>
      <c r="S85" s="47"/>
      <c r="T85" s="98"/>
      <c r="U85" s="98">
        <f t="shared" si="13"/>
        <v>0</v>
      </c>
      <c r="V85" s="47"/>
      <c r="Z85" s="63"/>
      <c r="AA85" s="63"/>
      <c r="AB85" s="71"/>
      <c r="AC85" s="71"/>
      <c r="AD85" s="63"/>
      <c r="AI85" s="39"/>
      <c r="AJ85" s="39"/>
    </row>
    <row r="86" spans="1:36" s="37" customFormat="1">
      <c r="A86" s="37" t="s">
        <v>107</v>
      </c>
      <c r="B86" s="37" t="s">
        <v>215</v>
      </c>
      <c r="C86" s="37" t="s">
        <v>216</v>
      </c>
      <c r="G86" s="38">
        <v>43462</v>
      </c>
      <c r="H86" s="38">
        <v>43461</v>
      </c>
      <c r="I86" s="38">
        <v>43469</v>
      </c>
      <c r="J86" s="63">
        <f t="shared" si="10"/>
        <v>4.0779999999999997E-2</v>
      </c>
      <c r="K86" s="63"/>
      <c r="L86" s="63"/>
      <c r="M86" s="63">
        <f t="shared" si="11"/>
        <v>4.0779999999999997E-2</v>
      </c>
      <c r="N86" s="63">
        <v>4.0779999999999997E-2</v>
      </c>
      <c r="O86" s="47"/>
      <c r="P86" s="63"/>
      <c r="Q86" s="63">
        <f t="shared" si="12"/>
        <v>4.0779999999999997E-2</v>
      </c>
      <c r="R86" s="63"/>
      <c r="S86" s="47"/>
      <c r="T86" s="98"/>
      <c r="U86" s="98">
        <f t="shared" si="13"/>
        <v>0</v>
      </c>
      <c r="V86" s="47"/>
      <c r="Z86" s="63"/>
      <c r="AA86" s="63"/>
      <c r="AB86" s="71"/>
      <c r="AC86" s="71"/>
      <c r="AD86" s="63"/>
      <c r="AI86" s="39"/>
      <c r="AJ86" s="39"/>
    </row>
    <row r="87" spans="1:36" s="37" customFormat="1">
      <c r="A87" s="37" t="s">
        <v>108</v>
      </c>
      <c r="B87" s="37" t="s">
        <v>217</v>
      </c>
      <c r="C87" s="37" t="s">
        <v>218</v>
      </c>
      <c r="G87" s="38">
        <v>43180</v>
      </c>
      <c r="H87" s="38">
        <v>43179</v>
      </c>
      <c r="I87" s="38">
        <v>43186</v>
      </c>
      <c r="J87" s="63">
        <f t="shared" si="10"/>
        <v>0.12728999999999999</v>
      </c>
      <c r="K87" s="63"/>
      <c r="L87" s="63"/>
      <c r="M87" s="63">
        <f t="shared" si="11"/>
        <v>0.12728999999999999</v>
      </c>
      <c r="N87" s="63">
        <v>0.12728999999999999</v>
      </c>
      <c r="O87" s="47"/>
      <c r="P87" s="63"/>
      <c r="Q87" s="63">
        <f t="shared" si="12"/>
        <v>0.12728999999999999</v>
      </c>
      <c r="R87" s="63">
        <f>N87*0.2924</f>
        <v>3.7219595999999994E-2</v>
      </c>
      <c r="S87" s="47"/>
      <c r="T87" s="98"/>
      <c r="U87" s="98">
        <f t="shared" si="13"/>
        <v>3.7219595999999994E-2</v>
      </c>
      <c r="V87" s="47"/>
      <c r="Z87" s="63"/>
      <c r="AA87" s="63"/>
      <c r="AB87" s="71"/>
      <c r="AC87" s="71"/>
      <c r="AD87" s="63"/>
      <c r="AI87" s="39"/>
      <c r="AJ87" s="39"/>
    </row>
    <row r="88" spans="1:36" s="37" customFormat="1">
      <c r="A88" s="37" t="s">
        <v>108</v>
      </c>
      <c r="B88" s="37" t="s">
        <v>217</v>
      </c>
      <c r="C88" s="37" t="s">
        <v>218</v>
      </c>
      <c r="G88" s="38">
        <v>43271</v>
      </c>
      <c r="H88" s="38">
        <v>43270</v>
      </c>
      <c r="I88" s="38">
        <v>43277</v>
      </c>
      <c r="J88" s="63">
        <f t="shared" si="10"/>
        <v>0.16302999999999998</v>
      </c>
      <c r="K88" s="63"/>
      <c r="L88" s="63"/>
      <c r="M88" s="63">
        <f t="shared" si="11"/>
        <v>0.16302999999999998</v>
      </c>
      <c r="N88" s="63">
        <v>0.16302999999999998</v>
      </c>
      <c r="O88" s="47"/>
      <c r="P88" s="63"/>
      <c r="Q88" s="63">
        <f t="shared" si="12"/>
        <v>0.16302999999999998</v>
      </c>
      <c r="R88" s="63">
        <f t="shared" ref="R88:R90" si="14">N88*0.2924</f>
        <v>4.7669971999999991E-2</v>
      </c>
      <c r="S88" s="47"/>
      <c r="T88" s="98"/>
      <c r="U88" s="98">
        <f t="shared" si="13"/>
        <v>4.7669971999999991E-2</v>
      </c>
      <c r="V88" s="47"/>
      <c r="Z88" s="63"/>
      <c r="AA88" s="63"/>
      <c r="AB88" s="71"/>
      <c r="AC88" s="71"/>
      <c r="AD88" s="63"/>
      <c r="AI88" s="39"/>
      <c r="AJ88" s="39"/>
    </row>
    <row r="89" spans="1:36" s="37" customFormat="1">
      <c r="A89" s="37" t="s">
        <v>108</v>
      </c>
      <c r="B89" s="37" t="s">
        <v>217</v>
      </c>
      <c r="C89" s="37" t="s">
        <v>218</v>
      </c>
      <c r="G89" s="38">
        <v>43369</v>
      </c>
      <c r="H89" s="38">
        <v>43368</v>
      </c>
      <c r="I89" s="38">
        <v>43375</v>
      </c>
      <c r="J89" s="63">
        <f t="shared" si="10"/>
        <v>0.19006000000000001</v>
      </c>
      <c r="K89" s="63"/>
      <c r="L89" s="63"/>
      <c r="M89" s="63">
        <f t="shared" si="11"/>
        <v>0.19006000000000001</v>
      </c>
      <c r="N89" s="63">
        <v>0.19006000000000001</v>
      </c>
      <c r="O89" s="47"/>
      <c r="P89" s="63"/>
      <c r="Q89" s="63">
        <f t="shared" si="12"/>
        <v>0.19006000000000001</v>
      </c>
      <c r="R89" s="63">
        <f t="shared" si="14"/>
        <v>5.5573544000000002E-2</v>
      </c>
      <c r="S89" s="47"/>
      <c r="T89" s="98"/>
      <c r="U89" s="98">
        <f t="shared" si="13"/>
        <v>5.5573544000000002E-2</v>
      </c>
      <c r="V89" s="47"/>
      <c r="Z89" s="63"/>
      <c r="AA89" s="63"/>
      <c r="AB89" s="71"/>
      <c r="AC89" s="71"/>
      <c r="AD89" s="63"/>
      <c r="AI89" s="39"/>
      <c r="AJ89" s="39"/>
    </row>
    <row r="90" spans="1:36" s="37" customFormat="1">
      <c r="A90" s="37" t="s">
        <v>108</v>
      </c>
      <c r="B90" s="37" t="s">
        <v>217</v>
      </c>
      <c r="C90" s="37" t="s">
        <v>218</v>
      </c>
      <c r="G90" s="38">
        <v>43462</v>
      </c>
      <c r="H90" s="38">
        <v>43461</v>
      </c>
      <c r="I90" s="38">
        <v>43469</v>
      </c>
      <c r="J90" s="63">
        <f t="shared" si="10"/>
        <v>0.15993000000000002</v>
      </c>
      <c r="K90" s="63"/>
      <c r="L90" s="63"/>
      <c r="M90" s="63">
        <f t="shared" si="11"/>
        <v>0.15993000000000002</v>
      </c>
      <c r="N90" s="63">
        <v>0.15993000000000002</v>
      </c>
      <c r="O90" s="47"/>
      <c r="P90" s="63"/>
      <c r="Q90" s="63">
        <f t="shared" si="12"/>
        <v>0.15993000000000002</v>
      </c>
      <c r="R90" s="63">
        <f t="shared" si="14"/>
        <v>4.6763532000000003E-2</v>
      </c>
      <c r="S90" s="47"/>
      <c r="T90" s="98"/>
      <c r="U90" s="98">
        <f t="shared" si="13"/>
        <v>4.6763532000000003E-2</v>
      </c>
      <c r="V90" s="47"/>
      <c r="Z90" s="63"/>
      <c r="AA90" s="63"/>
      <c r="AB90" s="71"/>
      <c r="AC90" s="71"/>
      <c r="AD90" s="63"/>
      <c r="AI90" s="39"/>
      <c r="AJ90" s="39"/>
    </row>
    <row r="91" spans="1:36" s="37" customFormat="1">
      <c r="A91" s="37" t="s">
        <v>109</v>
      </c>
      <c r="B91" s="37" t="s">
        <v>219</v>
      </c>
      <c r="C91" s="37" t="s">
        <v>220</v>
      </c>
      <c r="G91" s="38">
        <v>43180</v>
      </c>
      <c r="H91" s="38">
        <v>43179</v>
      </c>
      <c r="I91" s="38">
        <v>43186</v>
      </c>
      <c r="J91" s="63">
        <f t="shared" si="10"/>
        <v>5.2499999999999995E-3</v>
      </c>
      <c r="K91" s="63"/>
      <c r="L91" s="63"/>
      <c r="M91" s="63">
        <f t="shared" si="11"/>
        <v>5.2499999999999995E-3</v>
      </c>
      <c r="N91" s="63">
        <v>5.2499999999999995E-3</v>
      </c>
      <c r="O91" s="47"/>
      <c r="P91" s="63"/>
      <c r="Q91" s="63">
        <f t="shared" si="12"/>
        <v>5.2499999999999995E-3</v>
      </c>
      <c r="R91" s="63"/>
      <c r="S91" s="47"/>
      <c r="T91" s="98"/>
      <c r="U91" s="98">
        <f t="shared" si="13"/>
        <v>0</v>
      </c>
      <c r="V91" s="47"/>
      <c r="Z91" s="63"/>
      <c r="AA91" s="63"/>
      <c r="AB91" s="71"/>
      <c r="AC91" s="71"/>
      <c r="AD91" s="63"/>
      <c r="AI91" s="39"/>
      <c r="AJ91" s="39"/>
    </row>
    <row r="92" spans="1:36" s="37" customFormat="1">
      <c r="A92" s="37" t="s">
        <v>109</v>
      </c>
      <c r="B92" s="37" t="s">
        <v>219</v>
      </c>
      <c r="C92" s="37" t="s">
        <v>220</v>
      </c>
      <c r="G92" s="38">
        <v>43369</v>
      </c>
      <c r="H92" s="38">
        <v>43368</v>
      </c>
      <c r="I92" s="38">
        <v>43375</v>
      </c>
      <c r="J92" s="63">
        <f t="shared" si="10"/>
        <v>0.11380000000000001</v>
      </c>
      <c r="K92" s="63"/>
      <c r="L92" s="63"/>
      <c r="M92" s="63">
        <f t="shared" si="11"/>
        <v>0.11380000000000001</v>
      </c>
      <c r="N92" s="63">
        <v>0.11380000000000001</v>
      </c>
      <c r="O92" s="47"/>
      <c r="P92" s="63"/>
      <c r="Q92" s="63">
        <f t="shared" si="12"/>
        <v>0.11380000000000001</v>
      </c>
      <c r="R92" s="63"/>
      <c r="S92" s="47"/>
      <c r="T92" s="98"/>
      <c r="U92" s="98">
        <f t="shared" si="13"/>
        <v>0</v>
      </c>
      <c r="V92" s="47"/>
      <c r="Z92" s="63"/>
      <c r="AA92" s="63"/>
      <c r="AB92" s="71"/>
      <c r="AC92" s="71"/>
      <c r="AD92" s="63"/>
      <c r="AI92" s="39"/>
      <c r="AJ92" s="39"/>
    </row>
    <row r="93" spans="1:36" s="37" customFormat="1">
      <c r="A93" s="37" t="s">
        <v>109</v>
      </c>
      <c r="B93" s="37" t="s">
        <v>219</v>
      </c>
      <c r="C93" s="37" t="s">
        <v>220</v>
      </c>
      <c r="G93" s="38">
        <v>43462</v>
      </c>
      <c r="H93" s="38">
        <v>43461</v>
      </c>
      <c r="I93" s="38">
        <v>43469</v>
      </c>
      <c r="J93" s="63">
        <f t="shared" si="10"/>
        <v>0.20957000000000003</v>
      </c>
      <c r="K93" s="63"/>
      <c r="L93" s="63"/>
      <c r="M93" s="63">
        <f t="shared" si="11"/>
        <v>0.20957000000000003</v>
      </c>
      <c r="N93" s="63">
        <v>0.20957000000000003</v>
      </c>
      <c r="O93" s="47"/>
      <c r="P93" s="63"/>
      <c r="Q93" s="63">
        <f t="shared" si="12"/>
        <v>0.20957000000000003</v>
      </c>
      <c r="R93" s="63"/>
      <c r="S93" s="47"/>
      <c r="T93" s="98"/>
      <c r="U93" s="98">
        <f t="shared" si="13"/>
        <v>0</v>
      </c>
      <c r="V93" s="47"/>
      <c r="Z93" s="63"/>
      <c r="AA93" s="63"/>
      <c r="AB93" s="71"/>
      <c r="AC93" s="71"/>
      <c r="AD93" s="63"/>
      <c r="AI93" s="39"/>
      <c r="AJ93" s="39"/>
    </row>
    <row r="94" spans="1:36" s="37" customFormat="1">
      <c r="A94" s="37" t="s">
        <v>110</v>
      </c>
      <c r="B94" s="37" t="s">
        <v>221</v>
      </c>
      <c r="C94" s="37" t="s">
        <v>222</v>
      </c>
      <c r="G94" s="38">
        <v>43369</v>
      </c>
      <c r="H94" s="38">
        <v>43368</v>
      </c>
      <c r="I94" s="38">
        <v>43375</v>
      </c>
      <c r="J94" s="63">
        <f t="shared" si="10"/>
        <v>0.13389999999999999</v>
      </c>
      <c r="K94" s="63"/>
      <c r="L94" s="63"/>
      <c r="M94" s="63">
        <f t="shared" si="11"/>
        <v>0.13389999999999999</v>
      </c>
      <c r="N94" s="63">
        <v>0.13389999999999999</v>
      </c>
      <c r="O94" s="47"/>
      <c r="P94" s="63"/>
      <c r="Q94" s="63">
        <f t="shared" si="12"/>
        <v>0.13389999999999999</v>
      </c>
      <c r="R94" s="63">
        <f>N94*0.4193</f>
        <v>5.6144269999999996E-2</v>
      </c>
      <c r="S94" s="47"/>
      <c r="T94" s="98"/>
      <c r="U94" s="98">
        <f t="shared" si="13"/>
        <v>5.6144269999999996E-2</v>
      </c>
      <c r="V94" s="47"/>
      <c r="Z94" s="63"/>
      <c r="AA94" s="63"/>
      <c r="AB94" s="71"/>
      <c r="AC94" s="71"/>
      <c r="AD94" s="63"/>
      <c r="AI94" s="39"/>
      <c r="AJ94" s="39"/>
    </row>
    <row r="95" spans="1:36" s="37" customFormat="1">
      <c r="A95" s="37" t="s">
        <v>110</v>
      </c>
      <c r="B95" s="37" t="s">
        <v>221</v>
      </c>
      <c r="C95" s="37" t="s">
        <v>222</v>
      </c>
      <c r="G95" s="38">
        <v>43462</v>
      </c>
      <c r="H95" s="38">
        <v>43461</v>
      </c>
      <c r="I95" s="38">
        <v>43469</v>
      </c>
      <c r="J95" s="63">
        <f t="shared" si="10"/>
        <v>4.2619999999999998E-2</v>
      </c>
      <c r="K95" s="63"/>
      <c r="L95" s="63"/>
      <c r="M95" s="63">
        <f t="shared" si="11"/>
        <v>4.2619999999999998E-2</v>
      </c>
      <c r="N95" s="63">
        <v>4.2619999999999998E-2</v>
      </c>
      <c r="O95" s="47"/>
      <c r="P95" s="63"/>
      <c r="Q95" s="63">
        <f t="shared" si="12"/>
        <v>4.2619999999999998E-2</v>
      </c>
      <c r="R95" s="63">
        <f>N95*0.4193</f>
        <v>1.7870566000000001E-2</v>
      </c>
      <c r="S95" s="47"/>
      <c r="T95" s="98"/>
      <c r="U95" s="98">
        <f t="shared" si="13"/>
        <v>1.7870566000000001E-2</v>
      </c>
      <c r="V95" s="47"/>
      <c r="Z95" s="63"/>
      <c r="AA95" s="63"/>
      <c r="AB95" s="71"/>
      <c r="AC95" s="71"/>
      <c r="AD95" s="63"/>
      <c r="AI95" s="39"/>
      <c r="AJ95" s="39"/>
    </row>
    <row r="96" spans="1:36" s="37" customFormat="1">
      <c r="A96" s="37" t="s">
        <v>111</v>
      </c>
      <c r="B96" s="37" t="s">
        <v>223</v>
      </c>
      <c r="C96" s="37" t="s">
        <v>224</v>
      </c>
      <c r="G96" s="38">
        <v>43271</v>
      </c>
      <c r="H96" s="38">
        <v>43270</v>
      </c>
      <c r="I96" s="38">
        <v>43277</v>
      </c>
      <c r="J96" s="63">
        <f t="shared" si="10"/>
        <v>0.14450000000000002</v>
      </c>
      <c r="K96" s="63"/>
      <c r="L96" s="63"/>
      <c r="M96" s="63">
        <f t="shared" si="11"/>
        <v>0.14450000000000002</v>
      </c>
      <c r="N96" s="63">
        <v>0.14450000000000002</v>
      </c>
      <c r="O96" s="47"/>
      <c r="P96" s="63"/>
      <c r="Q96" s="63">
        <f t="shared" si="12"/>
        <v>0.14450000000000002</v>
      </c>
      <c r="R96" s="63">
        <f>N96*1</f>
        <v>0.14450000000000002</v>
      </c>
      <c r="S96" s="47"/>
      <c r="T96" s="98"/>
      <c r="U96" s="98">
        <f t="shared" si="13"/>
        <v>0.14450000000000002</v>
      </c>
      <c r="V96" s="47"/>
      <c r="Z96" s="63"/>
      <c r="AA96" s="63"/>
      <c r="AB96" s="71"/>
      <c r="AC96" s="71"/>
      <c r="AD96" s="63"/>
      <c r="AI96" s="39"/>
      <c r="AJ96" s="39"/>
    </row>
    <row r="97" spans="1:36" s="37" customFormat="1">
      <c r="A97" s="37" t="s">
        <v>111</v>
      </c>
      <c r="B97" s="37" t="s">
        <v>223</v>
      </c>
      <c r="C97" s="37" t="s">
        <v>224</v>
      </c>
      <c r="G97" s="38">
        <v>43369</v>
      </c>
      <c r="H97" s="38">
        <v>43368</v>
      </c>
      <c r="I97" s="38">
        <v>43375</v>
      </c>
      <c r="J97" s="63">
        <f t="shared" si="10"/>
        <v>0.36569000000000007</v>
      </c>
      <c r="K97" s="63"/>
      <c r="L97" s="63"/>
      <c r="M97" s="63">
        <f t="shared" si="11"/>
        <v>0.36569000000000007</v>
      </c>
      <c r="N97" s="63">
        <v>0.36569000000000007</v>
      </c>
      <c r="O97" s="47"/>
      <c r="P97" s="63"/>
      <c r="Q97" s="63">
        <f t="shared" si="12"/>
        <v>0.36569000000000007</v>
      </c>
      <c r="R97" s="63">
        <f>N97*1</f>
        <v>0.36569000000000007</v>
      </c>
      <c r="S97" s="47"/>
      <c r="T97" s="98"/>
      <c r="U97" s="98">
        <f t="shared" si="13"/>
        <v>0.36569000000000007</v>
      </c>
      <c r="V97" s="47"/>
      <c r="Z97" s="63"/>
      <c r="AA97" s="63"/>
      <c r="AB97" s="71"/>
      <c r="AC97" s="71"/>
      <c r="AD97" s="63"/>
      <c r="AI97" s="39"/>
      <c r="AJ97" s="39"/>
    </row>
    <row r="98" spans="1:36" s="37" customFormat="1">
      <c r="A98" s="37" t="s">
        <v>111</v>
      </c>
      <c r="B98" s="37" t="s">
        <v>223</v>
      </c>
      <c r="C98" s="37" t="s">
        <v>224</v>
      </c>
      <c r="G98" s="38">
        <v>43462</v>
      </c>
      <c r="H98" s="38">
        <v>43461</v>
      </c>
      <c r="I98" s="38">
        <v>43469</v>
      </c>
      <c r="J98" s="63">
        <f t="shared" si="10"/>
        <v>0.10393999999999998</v>
      </c>
      <c r="K98" s="63"/>
      <c r="L98" s="63"/>
      <c r="M98" s="63">
        <f t="shared" si="11"/>
        <v>0.10393999999999998</v>
      </c>
      <c r="N98" s="63">
        <v>0.10393999999999998</v>
      </c>
      <c r="O98" s="47"/>
      <c r="P98" s="63"/>
      <c r="Q98" s="63">
        <f t="shared" si="12"/>
        <v>0.10393999999999998</v>
      </c>
      <c r="R98" s="63">
        <f>N98*1</f>
        <v>0.10393999999999998</v>
      </c>
      <c r="S98" s="47"/>
      <c r="T98" s="98"/>
      <c r="U98" s="98">
        <f t="shared" si="13"/>
        <v>0.10393999999999998</v>
      </c>
      <c r="V98" s="47"/>
      <c r="Z98" s="63"/>
      <c r="AA98" s="63"/>
      <c r="AB98" s="71"/>
      <c r="AC98" s="71"/>
      <c r="AD98" s="63"/>
      <c r="AI98" s="39"/>
      <c r="AJ98" s="39"/>
    </row>
    <row r="99" spans="1:36" s="37" customFormat="1">
      <c r="A99" s="37" t="s">
        <v>112</v>
      </c>
      <c r="B99" s="37" t="s">
        <v>225</v>
      </c>
      <c r="C99" s="37" t="s">
        <v>226</v>
      </c>
      <c r="G99" s="38">
        <v>43180</v>
      </c>
      <c r="H99" s="38">
        <v>43179</v>
      </c>
      <c r="I99" s="38">
        <v>43186</v>
      </c>
      <c r="J99" s="63">
        <f t="shared" si="10"/>
        <v>3.0349999999999999E-2</v>
      </c>
      <c r="K99" s="63"/>
      <c r="L99" s="63"/>
      <c r="M99" s="63">
        <f t="shared" si="11"/>
        <v>3.0349999999999999E-2</v>
      </c>
      <c r="N99" s="63">
        <v>3.0349999999999999E-2</v>
      </c>
      <c r="O99" s="47"/>
      <c r="P99" s="63"/>
      <c r="Q99" s="63">
        <f t="shared" si="12"/>
        <v>3.0349999999999999E-2</v>
      </c>
      <c r="R99" s="63"/>
      <c r="S99" s="47"/>
      <c r="T99" s="98"/>
      <c r="U99" s="98">
        <f t="shared" si="13"/>
        <v>0</v>
      </c>
      <c r="V99" s="47"/>
      <c r="Z99" s="63"/>
      <c r="AA99" s="63"/>
      <c r="AB99" s="71"/>
      <c r="AC99" s="71"/>
      <c r="AD99" s="63"/>
      <c r="AI99" s="39"/>
      <c r="AJ99" s="39"/>
    </row>
    <row r="100" spans="1:36" s="37" customFormat="1">
      <c r="A100" s="37" t="s">
        <v>112</v>
      </c>
      <c r="B100" s="37" t="s">
        <v>225</v>
      </c>
      <c r="C100" s="37" t="s">
        <v>226</v>
      </c>
      <c r="G100" s="38">
        <v>43369</v>
      </c>
      <c r="H100" s="38">
        <v>43368</v>
      </c>
      <c r="I100" s="38">
        <v>43375</v>
      </c>
      <c r="J100" s="63">
        <f t="shared" si="10"/>
        <v>3.0969999999999994E-2</v>
      </c>
      <c r="K100" s="63"/>
      <c r="L100" s="63"/>
      <c r="M100" s="63">
        <f t="shared" si="11"/>
        <v>3.0969999999999994E-2</v>
      </c>
      <c r="N100" s="63">
        <v>3.0969999999999994E-2</v>
      </c>
      <c r="O100" s="47"/>
      <c r="P100" s="63"/>
      <c r="Q100" s="63">
        <f t="shared" si="12"/>
        <v>3.0969999999999994E-2</v>
      </c>
      <c r="R100" s="63"/>
      <c r="S100" s="47"/>
      <c r="T100" s="98"/>
      <c r="U100" s="98">
        <f t="shared" si="13"/>
        <v>0</v>
      </c>
      <c r="V100" s="47"/>
      <c r="Z100" s="63"/>
      <c r="AA100" s="63"/>
      <c r="AB100" s="71"/>
      <c r="AC100" s="71"/>
      <c r="AD100" s="63"/>
      <c r="AI100" s="39"/>
      <c r="AJ100" s="39"/>
    </row>
    <row r="101" spans="1:36" s="37" customFormat="1">
      <c r="A101" s="37" t="s">
        <v>112</v>
      </c>
      <c r="B101" s="37" t="s">
        <v>225</v>
      </c>
      <c r="C101" s="37" t="s">
        <v>226</v>
      </c>
      <c r="G101" s="38">
        <v>43462</v>
      </c>
      <c r="H101" s="38">
        <v>43461</v>
      </c>
      <c r="I101" s="38">
        <v>43469</v>
      </c>
      <c r="J101" s="63">
        <f t="shared" si="10"/>
        <v>2.2610000000000005E-2</v>
      </c>
      <c r="K101" s="63"/>
      <c r="L101" s="63"/>
      <c r="M101" s="63">
        <f t="shared" si="11"/>
        <v>2.2610000000000005E-2</v>
      </c>
      <c r="N101" s="63">
        <v>2.2610000000000005E-2</v>
      </c>
      <c r="O101" s="47"/>
      <c r="P101" s="63"/>
      <c r="Q101" s="63">
        <f t="shared" si="12"/>
        <v>2.2610000000000005E-2</v>
      </c>
      <c r="R101" s="63"/>
      <c r="S101" s="47"/>
      <c r="T101" s="98"/>
      <c r="U101" s="98">
        <f t="shared" si="13"/>
        <v>0</v>
      </c>
      <c r="V101" s="47"/>
      <c r="Z101" s="63"/>
      <c r="AA101" s="63"/>
      <c r="AB101" s="71"/>
      <c r="AC101" s="71"/>
      <c r="AD101" s="63"/>
      <c r="AI101" s="39"/>
      <c r="AJ101" s="39"/>
    </row>
    <row r="102" spans="1:36" s="37" customFormat="1">
      <c r="A102" s="37" t="s">
        <v>113</v>
      </c>
      <c r="B102" s="37" t="s">
        <v>227</v>
      </c>
      <c r="C102" s="37" t="s">
        <v>228</v>
      </c>
      <c r="E102" s="39" t="s">
        <v>335</v>
      </c>
      <c r="G102" s="38">
        <v>43180</v>
      </c>
      <c r="H102" s="38">
        <v>43179</v>
      </c>
      <c r="I102" s="38">
        <v>43186</v>
      </c>
      <c r="J102" s="63">
        <f t="shared" si="10"/>
        <v>6.4589999999999995E-2</v>
      </c>
      <c r="K102" s="63"/>
      <c r="L102" s="63"/>
      <c r="M102" s="63">
        <f t="shared" si="11"/>
        <v>6.4589999999999995E-2</v>
      </c>
      <c r="N102" s="63">
        <f>0.06459-Z102</f>
        <v>1.9754375405342452E-2</v>
      </c>
      <c r="O102" s="47"/>
      <c r="P102" s="63"/>
      <c r="Q102" s="63">
        <f t="shared" si="12"/>
        <v>1.9754375405342452E-2</v>
      </c>
      <c r="R102" s="63">
        <f>N102*0.8425</f>
        <v>1.6643061279001017E-2</v>
      </c>
      <c r="S102" s="47"/>
      <c r="T102" s="98"/>
      <c r="U102" s="98">
        <f t="shared" si="13"/>
        <v>1.6643061279001017E-2</v>
      </c>
      <c r="V102" s="47"/>
      <c r="Z102" s="63">
        <v>4.4835624594657543E-2</v>
      </c>
      <c r="AA102" s="63"/>
      <c r="AB102" s="71"/>
      <c r="AC102" s="71"/>
      <c r="AD102" s="63"/>
      <c r="AI102" s="39"/>
      <c r="AJ102" s="39"/>
    </row>
    <row r="103" spans="1:36" s="37" customFormat="1">
      <c r="A103" s="37" t="s">
        <v>113</v>
      </c>
      <c r="B103" s="37" t="s">
        <v>227</v>
      </c>
      <c r="C103" s="37" t="s">
        <v>228</v>
      </c>
      <c r="G103" s="38">
        <v>43462</v>
      </c>
      <c r="H103" s="38">
        <v>43461</v>
      </c>
      <c r="I103" s="38">
        <v>43469</v>
      </c>
      <c r="J103" s="63">
        <f t="shared" si="10"/>
        <v>3.4869999999999998E-2</v>
      </c>
      <c r="K103" s="63"/>
      <c r="L103" s="63"/>
      <c r="M103" s="63">
        <f t="shared" si="11"/>
        <v>3.4869999999999998E-2</v>
      </c>
      <c r="N103" s="63">
        <v>3.4869999999999998E-2</v>
      </c>
      <c r="O103" s="47"/>
      <c r="P103" s="63"/>
      <c r="Q103" s="63">
        <f t="shared" si="12"/>
        <v>3.4869999999999998E-2</v>
      </c>
      <c r="R103" s="63">
        <f>N103*0.8425</f>
        <v>2.9377975000000001E-2</v>
      </c>
      <c r="S103" s="47"/>
      <c r="T103" s="98"/>
      <c r="U103" s="98">
        <f t="shared" si="13"/>
        <v>2.9377975000000001E-2</v>
      </c>
      <c r="V103" s="47"/>
      <c r="Z103" s="63"/>
      <c r="AA103" s="63"/>
      <c r="AB103" s="71"/>
      <c r="AC103" s="71"/>
      <c r="AD103" s="63"/>
      <c r="AI103" s="39"/>
      <c r="AJ103" s="39"/>
    </row>
    <row r="104" spans="1:36" s="37" customFormat="1">
      <c r="A104" s="37" t="s">
        <v>114</v>
      </c>
      <c r="B104" s="37" t="s">
        <v>229</v>
      </c>
      <c r="C104" s="37" t="s">
        <v>230</v>
      </c>
      <c r="G104" s="38">
        <v>43271</v>
      </c>
      <c r="H104" s="38">
        <v>43270</v>
      </c>
      <c r="I104" s="38">
        <v>43277</v>
      </c>
      <c r="J104" s="63">
        <f t="shared" si="10"/>
        <v>0.11158999999999999</v>
      </c>
      <c r="K104" s="63"/>
      <c r="L104" s="63"/>
      <c r="M104" s="63">
        <f t="shared" si="11"/>
        <v>0.11158999999999999</v>
      </c>
      <c r="N104" s="63">
        <v>0.11158999999999999</v>
      </c>
      <c r="O104" s="47"/>
      <c r="P104" s="63"/>
      <c r="Q104" s="63">
        <f t="shared" si="12"/>
        <v>0.11158999999999999</v>
      </c>
      <c r="R104" s="63">
        <f>N104*0.4411</f>
        <v>4.9222348999999999E-2</v>
      </c>
      <c r="S104" s="47"/>
      <c r="T104" s="98"/>
      <c r="U104" s="98">
        <f t="shared" si="13"/>
        <v>4.9222348999999999E-2</v>
      </c>
      <c r="V104" s="47"/>
      <c r="Z104" s="63"/>
      <c r="AA104" s="63"/>
      <c r="AB104" s="71"/>
      <c r="AC104" s="71"/>
      <c r="AD104" s="63"/>
      <c r="AI104" s="39"/>
      <c r="AJ104" s="39"/>
    </row>
    <row r="105" spans="1:36" s="37" customFormat="1">
      <c r="A105" s="37" t="s">
        <v>114</v>
      </c>
      <c r="B105" s="37" t="s">
        <v>229</v>
      </c>
      <c r="C105" s="37" t="s">
        <v>230</v>
      </c>
      <c r="G105" s="38">
        <v>43369</v>
      </c>
      <c r="H105" s="38">
        <v>43368</v>
      </c>
      <c r="I105" s="38">
        <v>43375</v>
      </c>
      <c r="J105" s="63">
        <f t="shared" si="10"/>
        <v>8.634E-2</v>
      </c>
      <c r="K105" s="63"/>
      <c r="L105" s="63"/>
      <c r="M105" s="63">
        <f t="shared" si="11"/>
        <v>8.634E-2</v>
      </c>
      <c r="N105" s="63">
        <v>8.634E-2</v>
      </c>
      <c r="O105" s="47"/>
      <c r="P105" s="63"/>
      <c r="Q105" s="63">
        <f t="shared" si="12"/>
        <v>8.634E-2</v>
      </c>
      <c r="R105" s="63">
        <f>N105*0.4411</f>
        <v>3.8084573999999996E-2</v>
      </c>
      <c r="S105" s="47"/>
      <c r="T105" s="98"/>
      <c r="U105" s="98">
        <f t="shared" si="13"/>
        <v>3.8084573999999996E-2</v>
      </c>
      <c r="V105" s="47"/>
      <c r="Z105" s="63"/>
      <c r="AA105" s="63"/>
      <c r="AB105" s="71"/>
      <c r="AC105" s="71"/>
      <c r="AD105" s="63"/>
      <c r="AI105" s="39"/>
      <c r="AJ105" s="39"/>
    </row>
    <row r="106" spans="1:36" s="37" customFormat="1">
      <c r="A106" s="37" t="s">
        <v>114</v>
      </c>
      <c r="B106" s="37" t="s">
        <v>229</v>
      </c>
      <c r="C106" s="37" t="s">
        <v>230</v>
      </c>
      <c r="G106" s="38">
        <v>43462</v>
      </c>
      <c r="H106" s="38">
        <v>43461</v>
      </c>
      <c r="I106" s="38">
        <v>43469</v>
      </c>
      <c r="J106" s="63">
        <f t="shared" si="10"/>
        <v>0.13691999999999999</v>
      </c>
      <c r="K106" s="63"/>
      <c r="L106" s="63"/>
      <c r="M106" s="63">
        <f t="shared" si="11"/>
        <v>0.13691999999999999</v>
      </c>
      <c r="N106" s="63">
        <v>0.13691999999999999</v>
      </c>
      <c r="O106" s="47"/>
      <c r="P106" s="63"/>
      <c r="Q106" s="63">
        <f t="shared" si="12"/>
        <v>0.13691999999999999</v>
      </c>
      <c r="R106" s="63">
        <f>N106*0.4411</f>
        <v>6.0395411999999996E-2</v>
      </c>
      <c r="S106" s="47"/>
      <c r="T106" s="98"/>
      <c r="U106" s="98">
        <f t="shared" si="13"/>
        <v>6.0395411999999996E-2</v>
      </c>
      <c r="V106" s="47"/>
      <c r="Z106" s="63"/>
      <c r="AA106" s="63"/>
      <c r="AB106" s="71"/>
      <c r="AC106" s="71"/>
      <c r="AD106" s="63"/>
      <c r="AI106" s="39"/>
      <c r="AJ106" s="39"/>
    </row>
    <row r="107" spans="1:36" s="37" customFormat="1">
      <c r="A107" s="37" t="s">
        <v>115</v>
      </c>
      <c r="B107" s="37" t="s">
        <v>231</v>
      </c>
      <c r="C107" s="37" t="s">
        <v>232</v>
      </c>
      <c r="G107" s="38">
        <v>43180</v>
      </c>
      <c r="H107" s="38">
        <v>43179</v>
      </c>
      <c r="I107" s="38">
        <v>43186</v>
      </c>
      <c r="J107" s="63">
        <f t="shared" si="10"/>
        <v>2.4029999999999999E-2</v>
      </c>
      <c r="K107" s="63"/>
      <c r="L107" s="63"/>
      <c r="M107" s="63">
        <f t="shared" si="11"/>
        <v>2.4029999999999999E-2</v>
      </c>
      <c r="N107" s="63">
        <v>2.4029999999999999E-2</v>
      </c>
      <c r="O107" s="47"/>
      <c r="P107" s="63"/>
      <c r="Q107" s="63">
        <f t="shared" si="12"/>
        <v>2.4029999999999999E-2</v>
      </c>
      <c r="R107" s="63"/>
      <c r="S107" s="47"/>
      <c r="T107" s="98"/>
      <c r="U107" s="98">
        <f t="shared" si="13"/>
        <v>0</v>
      </c>
      <c r="V107" s="47"/>
      <c r="Z107" s="63"/>
      <c r="AA107" s="63"/>
      <c r="AB107" s="71"/>
      <c r="AC107" s="71"/>
      <c r="AD107" s="63"/>
      <c r="AI107" s="39"/>
      <c r="AJ107" s="39"/>
    </row>
    <row r="108" spans="1:36" s="37" customFormat="1">
      <c r="A108" s="37" t="s">
        <v>115</v>
      </c>
      <c r="B108" s="37" t="s">
        <v>231</v>
      </c>
      <c r="C108" s="37" t="s">
        <v>232</v>
      </c>
      <c r="G108" s="38">
        <v>43271</v>
      </c>
      <c r="H108" s="38">
        <v>43270</v>
      </c>
      <c r="I108" s="38">
        <v>43277</v>
      </c>
      <c r="J108" s="63">
        <f t="shared" si="10"/>
        <v>2.6440000000000002E-2</v>
      </c>
      <c r="K108" s="63"/>
      <c r="L108" s="63"/>
      <c r="M108" s="63">
        <f t="shared" si="11"/>
        <v>2.6440000000000002E-2</v>
      </c>
      <c r="N108" s="63">
        <v>2.6440000000000002E-2</v>
      </c>
      <c r="O108" s="47"/>
      <c r="P108" s="63"/>
      <c r="Q108" s="63">
        <f t="shared" si="12"/>
        <v>2.6440000000000002E-2</v>
      </c>
      <c r="R108" s="63"/>
      <c r="S108" s="47"/>
      <c r="T108" s="98"/>
      <c r="U108" s="98">
        <f t="shared" si="13"/>
        <v>0</v>
      </c>
      <c r="V108" s="47"/>
      <c r="Z108" s="63"/>
      <c r="AA108" s="63"/>
      <c r="AB108" s="71"/>
      <c r="AC108" s="71"/>
      <c r="AD108" s="63"/>
      <c r="AI108" s="39"/>
      <c r="AJ108" s="39"/>
    </row>
    <row r="109" spans="1:36" s="37" customFormat="1">
      <c r="A109" s="37" t="s">
        <v>115</v>
      </c>
      <c r="B109" s="37" t="s">
        <v>231</v>
      </c>
      <c r="C109" s="37" t="s">
        <v>232</v>
      </c>
      <c r="G109" s="38">
        <v>43369</v>
      </c>
      <c r="H109" s="38">
        <v>43368</v>
      </c>
      <c r="I109" s="38">
        <v>43375</v>
      </c>
      <c r="J109" s="63">
        <f t="shared" si="10"/>
        <v>5.6960000000000004E-2</v>
      </c>
      <c r="K109" s="63"/>
      <c r="L109" s="63"/>
      <c r="M109" s="63">
        <f t="shared" si="11"/>
        <v>5.6960000000000004E-2</v>
      </c>
      <c r="N109" s="63">
        <v>5.6960000000000004E-2</v>
      </c>
      <c r="O109" s="47"/>
      <c r="P109" s="63"/>
      <c r="Q109" s="63">
        <f t="shared" si="12"/>
        <v>5.6960000000000004E-2</v>
      </c>
      <c r="R109" s="63"/>
      <c r="S109" s="47"/>
      <c r="T109" s="98"/>
      <c r="U109" s="98">
        <f t="shared" si="13"/>
        <v>0</v>
      </c>
      <c r="V109" s="47"/>
      <c r="Z109" s="63"/>
      <c r="AA109" s="63"/>
      <c r="AB109" s="71"/>
      <c r="AC109" s="71"/>
      <c r="AD109" s="63"/>
      <c r="AI109" s="39"/>
      <c r="AJ109" s="39"/>
    </row>
    <row r="110" spans="1:36" s="37" customFormat="1">
      <c r="A110" s="37" t="s">
        <v>115</v>
      </c>
      <c r="B110" s="37" t="s">
        <v>231</v>
      </c>
      <c r="C110" s="37" t="s">
        <v>232</v>
      </c>
      <c r="G110" s="38">
        <v>43462</v>
      </c>
      <c r="H110" s="38">
        <v>43461</v>
      </c>
      <c r="I110" s="38">
        <v>43469</v>
      </c>
      <c r="J110" s="63">
        <f t="shared" si="10"/>
        <v>6.6739999999999994E-2</v>
      </c>
      <c r="K110" s="63"/>
      <c r="L110" s="63"/>
      <c r="M110" s="63">
        <f t="shared" si="11"/>
        <v>6.6739999999999994E-2</v>
      </c>
      <c r="N110" s="63">
        <v>6.6739999999999994E-2</v>
      </c>
      <c r="O110" s="47"/>
      <c r="P110" s="63"/>
      <c r="Q110" s="63">
        <f t="shared" si="12"/>
        <v>6.6739999999999994E-2</v>
      </c>
      <c r="R110" s="63"/>
      <c r="S110" s="47"/>
      <c r="T110" s="98"/>
      <c r="U110" s="98">
        <f t="shared" si="13"/>
        <v>0</v>
      </c>
      <c r="V110" s="47"/>
      <c r="Z110" s="63"/>
      <c r="AA110" s="63"/>
      <c r="AB110" s="71"/>
      <c r="AC110" s="71"/>
      <c r="AD110" s="63"/>
      <c r="AI110" s="39"/>
      <c r="AJ110" s="39"/>
    </row>
    <row r="111" spans="1:36" s="37" customFormat="1">
      <c r="A111" s="37" t="s">
        <v>116</v>
      </c>
      <c r="B111" s="37" t="s">
        <v>233</v>
      </c>
      <c r="C111" s="37" t="s">
        <v>234</v>
      </c>
      <c r="G111" s="38">
        <v>43369</v>
      </c>
      <c r="H111" s="38">
        <v>43368</v>
      </c>
      <c r="I111" s="38">
        <v>43375</v>
      </c>
      <c r="J111" s="63">
        <f t="shared" si="10"/>
        <v>2.2019999999999998E-2</v>
      </c>
      <c r="K111" s="63"/>
      <c r="L111" s="63"/>
      <c r="M111" s="63">
        <f t="shared" si="11"/>
        <v>2.2019999999999998E-2</v>
      </c>
      <c r="N111" s="63">
        <v>2.2019999999999998E-2</v>
      </c>
      <c r="O111" s="47"/>
      <c r="P111" s="63"/>
      <c r="Q111" s="63">
        <f t="shared" si="12"/>
        <v>2.2019999999999998E-2</v>
      </c>
      <c r="R111" s="63">
        <f>N111*0.9489</f>
        <v>2.0894777999999996E-2</v>
      </c>
      <c r="S111" s="47"/>
      <c r="T111" s="98"/>
      <c r="U111" s="98">
        <f t="shared" si="13"/>
        <v>2.0894777999999996E-2</v>
      </c>
      <c r="V111" s="47"/>
      <c r="Z111" s="63"/>
      <c r="AA111" s="63"/>
      <c r="AB111" s="71"/>
      <c r="AC111" s="71"/>
      <c r="AD111" s="63"/>
      <c r="AI111" s="39"/>
      <c r="AJ111" s="39"/>
    </row>
    <row r="112" spans="1:36" s="37" customFormat="1">
      <c r="A112" s="37" t="s">
        <v>116</v>
      </c>
      <c r="B112" s="37" t="s">
        <v>233</v>
      </c>
      <c r="C112" s="37" t="s">
        <v>234</v>
      </c>
      <c r="G112" s="38">
        <v>43462</v>
      </c>
      <c r="H112" s="38">
        <v>43461</v>
      </c>
      <c r="I112" s="38">
        <v>43469</v>
      </c>
      <c r="J112" s="63">
        <f t="shared" si="10"/>
        <v>6.223999999999999E-2</v>
      </c>
      <c r="K112" s="63"/>
      <c r="L112" s="63"/>
      <c r="M112" s="63">
        <f t="shared" si="11"/>
        <v>6.223999999999999E-2</v>
      </c>
      <c r="N112" s="63">
        <v>6.223999999999999E-2</v>
      </c>
      <c r="O112" s="47"/>
      <c r="P112" s="63"/>
      <c r="Q112" s="63">
        <f t="shared" si="12"/>
        <v>6.223999999999999E-2</v>
      </c>
      <c r="R112" s="63">
        <f>N112*0.9489</f>
        <v>5.9059535999999989E-2</v>
      </c>
      <c r="S112" s="47"/>
      <c r="T112" s="98"/>
      <c r="U112" s="98">
        <f t="shared" si="13"/>
        <v>5.9059535999999989E-2</v>
      </c>
      <c r="V112" s="47"/>
      <c r="Z112" s="63"/>
      <c r="AA112" s="63"/>
      <c r="AB112" s="71"/>
      <c r="AC112" s="71"/>
      <c r="AD112" s="63"/>
      <c r="AI112" s="39"/>
      <c r="AJ112" s="39"/>
    </row>
    <row r="113" spans="1:36" s="37" customFormat="1">
      <c r="A113" s="37" t="s">
        <v>117</v>
      </c>
      <c r="B113" s="37" t="s">
        <v>235</v>
      </c>
      <c r="C113" s="37" t="s">
        <v>236</v>
      </c>
      <c r="G113" s="38">
        <v>43271</v>
      </c>
      <c r="H113" s="38">
        <v>43270</v>
      </c>
      <c r="I113" s="38">
        <v>43277</v>
      </c>
      <c r="J113" s="63">
        <f t="shared" si="10"/>
        <v>7.442E-2</v>
      </c>
      <c r="K113" s="63"/>
      <c r="L113" s="63"/>
      <c r="M113" s="63">
        <f t="shared" si="11"/>
        <v>7.442E-2</v>
      </c>
      <c r="N113" s="63">
        <v>7.442E-2</v>
      </c>
      <c r="O113" s="47"/>
      <c r="P113" s="63"/>
      <c r="Q113" s="63">
        <f t="shared" si="12"/>
        <v>7.442E-2</v>
      </c>
      <c r="R113" s="63">
        <f>+N113*0.9707</f>
        <v>7.2239494000000001E-2</v>
      </c>
      <c r="S113" s="47"/>
      <c r="T113" s="98"/>
      <c r="U113" s="98">
        <f t="shared" si="13"/>
        <v>7.2239494000000001E-2</v>
      </c>
      <c r="V113" s="47"/>
      <c r="Z113" s="63"/>
      <c r="AA113" s="63"/>
      <c r="AB113" s="71"/>
      <c r="AC113" s="71"/>
      <c r="AD113" s="63"/>
      <c r="AI113" s="39"/>
      <c r="AJ113" s="39"/>
    </row>
    <row r="114" spans="1:36" s="37" customFormat="1">
      <c r="A114" s="37" t="s">
        <v>117</v>
      </c>
      <c r="B114" s="37" t="s">
        <v>235</v>
      </c>
      <c r="C114" s="37" t="s">
        <v>236</v>
      </c>
      <c r="G114" s="38">
        <v>43369</v>
      </c>
      <c r="H114" s="38">
        <v>43368</v>
      </c>
      <c r="I114" s="38">
        <v>43375</v>
      </c>
      <c r="J114" s="63">
        <f t="shared" si="10"/>
        <v>7.3129999999999987E-2</v>
      </c>
      <c r="K114" s="63"/>
      <c r="L114" s="63"/>
      <c r="M114" s="63">
        <f t="shared" si="11"/>
        <v>7.3129999999999987E-2</v>
      </c>
      <c r="N114" s="63">
        <v>7.3129999999999987E-2</v>
      </c>
      <c r="O114" s="47"/>
      <c r="P114" s="63"/>
      <c r="Q114" s="63">
        <f t="shared" si="12"/>
        <v>7.3129999999999987E-2</v>
      </c>
      <c r="R114" s="63">
        <f>+N114*0.9707</f>
        <v>7.0987290999999994E-2</v>
      </c>
      <c r="S114" s="47"/>
      <c r="T114" s="98"/>
      <c r="U114" s="98">
        <f t="shared" si="13"/>
        <v>7.0987290999999994E-2</v>
      </c>
      <c r="V114" s="47"/>
      <c r="Z114" s="63"/>
      <c r="AA114" s="63"/>
      <c r="AB114" s="71"/>
      <c r="AC114" s="71"/>
      <c r="AD114" s="63"/>
      <c r="AI114" s="39"/>
      <c r="AJ114" s="39"/>
    </row>
    <row r="115" spans="1:36" s="37" customFormat="1">
      <c r="A115" s="37" t="s">
        <v>117</v>
      </c>
      <c r="B115" s="37" t="s">
        <v>235</v>
      </c>
      <c r="C115" s="37" t="s">
        <v>236</v>
      </c>
      <c r="G115" s="38">
        <v>43462</v>
      </c>
      <c r="H115" s="38">
        <v>43461</v>
      </c>
      <c r="I115" s="38">
        <v>43469</v>
      </c>
      <c r="J115" s="63">
        <f t="shared" si="10"/>
        <v>0.13730000000000003</v>
      </c>
      <c r="K115" s="63"/>
      <c r="L115" s="63"/>
      <c r="M115" s="63">
        <f t="shared" si="11"/>
        <v>0.13730000000000003</v>
      </c>
      <c r="N115" s="63">
        <v>0.13730000000000003</v>
      </c>
      <c r="O115" s="47"/>
      <c r="P115" s="63"/>
      <c r="Q115" s="63">
        <f t="shared" si="12"/>
        <v>0.13730000000000003</v>
      </c>
      <c r="R115" s="63">
        <f>+N115*0.9707</f>
        <v>0.13327711000000003</v>
      </c>
      <c r="S115" s="47"/>
      <c r="T115" s="98"/>
      <c r="U115" s="98">
        <f t="shared" si="13"/>
        <v>0.13327711000000003</v>
      </c>
      <c r="V115" s="47"/>
      <c r="Z115" s="63"/>
      <c r="AA115" s="63"/>
      <c r="AB115" s="71"/>
      <c r="AC115" s="71"/>
      <c r="AD115" s="63"/>
      <c r="AI115" s="39"/>
      <c r="AJ115" s="39"/>
    </row>
    <row r="116" spans="1:36" s="37" customFormat="1">
      <c r="A116" s="37" t="s">
        <v>118</v>
      </c>
      <c r="B116" s="37" t="s">
        <v>237</v>
      </c>
      <c r="C116" s="37" t="s">
        <v>238</v>
      </c>
      <c r="G116" s="38">
        <v>43271</v>
      </c>
      <c r="H116" s="38">
        <v>43270</v>
      </c>
      <c r="I116" s="38">
        <v>43277</v>
      </c>
      <c r="J116" s="63">
        <f t="shared" si="10"/>
        <v>1.359E-2</v>
      </c>
      <c r="K116" s="63"/>
      <c r="L116" s="63"/>
      <c r="M116" s="63">
        <f t="shared" si="11"/>
        <v>1.359E-2</v>
      </c>
      <c r="N116" s="63">
        <v>1.359E-2</v>
      </c>
      <c r="O116" s="47"/>
      <c r="P116" s="63"/>
      <c r="Q116" s="63">
        <f t="shared" si="12"/>
        <v>1.359E-2</v>
      </c>
      <c r="R116" s="63"/>
      <c r="S116" s="47"/>
      <c r="T116" s="98"/>
      <c r="U116" s="98">
        <f t="shared" si="13"/>
        <v>0</v>
      </c>
      <c r="V116" s="47"/>
      <c r="Z116" s="63"/>
      <c r="AA116" s="63"/>
      <c r="AB116" s="71"/>
      <c r="AC116" s="71"/>
      <c r="AD116" s="63"/>
      <c r="AI116" s="39"/>
      <c r="AJ116" s="39"/>
    </row>
    <row r="117" spans="1:36" s="37" customFormat="1">
      <c r="A117" s="37" t="s">
        <v>118</v>
      </c>
      <c r="B117" s="37" t="s">
        <v>237</v>
      </c>
      <c r="C117" s="37" t="s">
        <v>238</v>
      </c>
      <c r="G117" s="38">
        <v>43369</v>
      </c>
      <c r="H117" s="38">
        <v>43368</v>
      </c>
      <c r="I117" s="38">
        <v>43375</v>
      </c>
      <c r="J117" s="63">
        <f t="shared" si="10"/>
        <v>0.17968999999999993</v>
      </c>
      <c r="K117" s="63"/>
      <c r="L117" s="63"/>
      <c r="M117" s="63">
        <f t="shared" si="11"/>
        <v>0.17968999999999993</v>
      </c>
      <c r="N117" s="63">
        <v>0.17968999999999993</v>
      </c>
      <c r="O117" s="47"/>
      <c r="P117" s="63"/>
      <c r="Q117" s="63">
        <f t="shared" si="12"/>
        <v>0.17968999999999993</v>
      </c>
      <c r="R117" s="63"/>
      <c r="S117" s="47"/>
      <c r="T117" s="98"/>
      <c r="U117" s="98">
        <f t="shared" si="13"/>
        <v>0</v>
      </c>
      <c r="V117" s="47"/>
      <c r="Z117" s="63"/>
      <c r="AA117" s="63"/>
      <c r="AB117" s="71"/>
      <c r="AC117" s="71"/>
      <c r="AD117" s="63"/>
      <c r="AI117" s="39"/>
      <c r="AJ117" s="39"/>
    </row>
    <row r="118" spans="1:36" s="37" customFormat="1">
      <c r="A118" s="37" t="s">
        <v>118</v>
      </c>
      <c r="B118" s="37" t="s">
        <v>237</v>
      </c>
      <c r="C118" s="37" t="s">
        <v>238</v>
      </c>
      <c r="G118" s="38">
        <v>43462</v>
      </c>
      <c r="H118" s="38">
        <v>43461</v>
      </c>
      <c r="I118" s="38">
        <v>43469</v>
      </c>
      <c r="J118" s="63">
        <f t="shared" si="10"/>
        <v>9.2000000000000012E-2</v>
      </c>
      <c r="K118" s="63"/>
      <c r="L118" s="63"/>
      <c r="M118" s="63">
        <f t="shared" si="11"/>
        <v>9.2000000000000012E-2</v>
      </c>
      <c r="N118" s="63">
        <v>9.2000000000000012E-2</v>
      </c>
      <c r="O118" s="47"/>
      <c r="P118" s="63"/>
      <c r="Q118" s="63">
        <f t="shared" si="12"/>
        <v>9.2000000000000012E-2</v>
      </c>
      <c r="R118" s="63"/>
      <c r="S118" s="47"/>
      <c r="T118" s="98"/>
      <c r="U118" s="98">
        <f t="shared" si="13"/>
        <v>0</v>
      </c>
      <c r="V118" s="47"/>
      <c r="Z118" s="63"/>
      <c r="AA118" s="63"/>
      <c r="AB118" s="71"/>
      <c r="AC118" s="71"/>
      <c r="AD118" s="63"/>
      <c r="AI118" s="39"/>
      <c r="AJ118" s="39"/>
    </row>
    <row r="119" spans="1:36" s="37" customFormat="1">
      <c r="A119" s="37" t="s">
        <v>119</v>
      </c>
      <c r="B119" s="37" t="s">
        <v>239</v>
      </c>
      <c r="C119" s="37" t="s">
        <v>240</v>
      </c>
      <c r="G119" s="38">
        <v>43462</v>
      </c>
      <c r="H119" s="38">
        <v>43461</v>
      </c>
      <c r="I119" s="38">
        <v>43469</v>
      </c>
      <c r="J119" s="63">
        <f t="shared" si="10"/>
        <v>5.3000000000000018E-3</v>
      </c>
      <c r="K119" s="63"/>
      <c r="L119" s="63"/>
      <c r="M119" s="63">
        <f t="shared" si="11"/>
        <v>5.3000000000000018E-3</v>
      </c>
      <c r="N119" s="63">
        <v>5.3000000000000018E-3</v>
      </c>
      <c r="O119" s="47"/>
      <c r="P119" s="63"/>
      <c r="Q119" s="63">
        <f t="shared" si="12"/>
        <v>5.3000000000000018E-3</v>
      </c>
      <c r="R119" s="63">
        <f>+N119*0.7821</f>
        <v>4.1451300000000012E-3</v>
      </c>
      <c r="S119" s="47"/>
      <c r="T119" s="98"/>
      <c r="U119" s="98">
        <f t="shared" si="13"/>
        <v>4.1451300000000012E-3</v>
      </c>
      <c r="V119" s="47"/>
      <c r="Z119" s="63"/>
      <c r="AA119" s="63"/>
      <c r="AB119" s="71"/>
      <c r="AC119" s="71"/>
      <c r="AD119" s="63"/>
      <c r="AI119" s="39"/>
      <c r="AJ119" s="39"/>
    </row>
    <row r="120" spans="1:36" s="37" customFormat="1">
      <c r="A120" s="37" t="s">
        <v>120</v>
      </c>
      <c r="B120" s="37" t="s">
        <v>241</v>
      </c>
      <c r="C120" s="37" t="s">
        <v>242</v>
      </c>
      <c r="D120" s="39"/>
      <c r="E120" s="39" t="s">
        <v>335</v>
      </c>
      <c r="G120" s="38">
        <v>43180</v>
      </c>
      <c r="H120" s="38">
        <v>43179</v>
      </c>
      <c r="I120" s="38">
        <v>43186</v>
      </c>
      <c r="J120" s="63">
        <f t="shared" si="10"/>
        <v>6.5579999999999999E-2</v>
      </c>
      <c r="K120" s="63"/>
      <c r="L120" s="63"/>
      <c r="M120" s="63">
        <f t="shared" si="11"/>
        <v>6.5579999999999999E-2</v>
      </c>
      <c r="N120" s="63">
        <v>6.3912549999999999E-2</v>
      </c>
      <c r="O120" s="47"/>
      <c r="P120" s="63"/>
      <c r="Q120" s="63">
        <f t="shared" si="12"/>
        <v>6.3912549999999999E-2</v>
      </c>
      <c r="R120" s="63">
        <f>+N120*1</f>
        <v>6.3912549999999999E-2</v>
      </c>
      <c r="S120" s="47"/>
      <c r="T120" s="98"/>
      <c r="U120" s="98">
        <f t="shared" si="13"/>
        <v>6.3912549999999999E-2</v>
      </c>
      <c r="V120" s="47"/>
      <c r="Z120" s="63">
        <v>1.66745E-3</v>
      </c>
      <c r="AA120" s="63"/>
      <c r="AB120" s="71"/>
      <c r="AC120" s="71"/>
      <c r="AD120" s="63"/>
      <c r="AI120" s="39"/>
      <c r="AJ120" s="39"/>
    </row>
    <row r="121" spans="1:36" s="37" customFormat="1">
      <c r="A121" s="37" t="s">
        <v>120</v>
      </c>
      <c r="B121" s="37" t="s">
        <v>241</v>
      </c>
      <c r="C121" s="37" t="s">
        <v>242</v>
      </c>
      <c r="D121" s="39"/>
      <c r="E121" s="39" t="s">
        <v>335</v>
      </c>
      <c r="G121" s="38">
        <v>43369</v>
      </c>
      <c r="H121" s="38">
        <v>43368</v>
      </c>
      <c r="I121" s="38">
        <v>43375</v>
      </c>
      <c r="J121" s="63">
        <f t="shared" si="10"/>
        <v>0.15425</v>
      </c>
      <c r="K121" s="63"/>
      <c r="L121" s="63"/>
      <c r="M121" s="63">
        <f t="shared" si="11"/>
        <v>0.15425</v>
      </c>
      <c r="N121" s="63">
        <v>0.15032802000000001</v>
      </c>
      <c r="O121" s="47"/>
      <c r="P121" s="63"/>
      <c r="Q121" s="63">
        <f t="shared" si="12"/>
        <v>0.15032802000000001</v>
      </c>
      <c r="R121" s="63">
        <f>+N121*1</f>
        <v>0.15032802000000001</v>
      </c>
      <c r="S121" s="47"/>
      <c r="T121" s="98"/>
      <c r="U121" s="98">
        <f t="shared" si="13"/>
        <v>0.15032802000000001</v>
      </c>
      <c r="V121" s="47"/>
      <c r="Z121" s="63">
        <v>3.9219800000000003E-3</v>
      </c>
      <c r="AA121" s="63"/>
      <c r="AB121" s="71"/>
      <c r="AC121" s="71"/>
      <c r="AD121" s="63"/>
      <c r="AI121" s="39"/>
      <c r="AJ121" s="39"/>
    </row>
    <row r="122" spans="1:36" s="37" customFormat="1">
      <c r="A122" s="37" t="s">
        <v>120</v>
      </c>
      <c r="B122" s="37" t="s">
        <v>241</v>
      </c>
      <c r="C122" s="37" t="s">
        <v>242</v>
      </c>
      <c r="G122" s="38">
        <v>43462</v>
      </c>
      <c r="H122" s="38">
        <v>43461</v>
      </c>
      <c r="I122" s="38">
        <v>43469</v>
      </c>
      <c r="J122" s="63">
        <f t="shared" si="10"/>
        <v>8.2379999999999995E-2</v>
      </c>
      <c r="K122" s="63"/>
      <c r="L122" s="63"/>
      <c r="M122" s="63">
        <f t="shared" si="11"/>
        <v>8.2379999999999995E-2</v>
      </c>
      <c r="N122" s="63">
        <v>8.2379999999999995E-2</v>
      </c>
      <c r="O122" s="47"/>
      <c r="P122" s="63"/>
      <c r="Q122" s="63">
        <f t="shared" si="12"/>
        <v>8.2379999999999995E-2</v>
      </c>
      <c r="R122" s="63">
        <f>+N122*1</f>
        <v>8.2379999999999995E-2</v>
      </c>
      <c r="S122" s="47"/>
      <c r="T122" s="98"/>
      <c r="U122" s="98">
        <f t="shared" si="13"/>
        <v>8.2379999999999995E-2</v>
      </c>
      <c r="V122" s="47"/>
      <c r="Z122" s="63"/>
      <c r="AA122" s="63"/>
      <c r="AB122" s="71"/>
      <c r="AC122" s="71"/>
      <c r="AD122" s="63"/>
      <c r="AI122" s="39"/>
      <c r="AJ122" s="39"/>
    </row>
    <row r="123" spans="1:36" s="37" customFormat="1">
      <c r="A123" s="37" t="s">
        <v>121</v>
      </c>
      <c r="B123" s="37" t="s">
        <v>243</v>
      </c>
      <c r="C123" s="37" t="s">
        <v>244</v>
      </c>
      <c r="G123" s="38">
        <v>43180</v>
      </c>
      <c r="H123" s="38">
        <v>43179</v>
      </c>
      <c r="I123" s="38">
        <v>43186</v>
      </c>
      <c r="J123" s="63">
        <f t="shared" si="10"/>
        <v>1.5070000000000004E-2</v>
      </c>
      <c r="K123" s="63"/>
      <c r="L123" s="63"/>
      <c r="M123" s="63">
        <f t="shared" si="11"/>
        <v>1.5070000000000004E-2</v>
      </c>
      <c r="N123" s="63">
        <v>1.5070000000000004E-2</v>
      </c>
      <c r="O123" s="47"/>
      <c r="P123" s="63"/>
      <c r="Q123" s="63">
        <f t="shared" si="12"/>
        <v>1.5070000000000004E-2</v>
      </c>
      <c r="R123" s="63"/>
      <c r="S123" s="47"/>
      <c r="T123" s="98"/>
      <c r="U123" s="98">
        <f t="shared" si="13"/>
        <v>0</v>
      </c>
      <c r="V123" s="47"/>
      <c r="Z123" s="63"/>
      <c r="AA123" s="63"/>
      <c r="AB123" s="71"/>
      <c r="AC123" s="71"/>
      <c r="AD123" s="63"/>
      <c r="AI123" s="39"/>
      <c r="AJ123" s="39"/>
    </row>
    <row r="124" spans="1:36" s="37" customFormat="1">
      <c r="A124" s="37" t="s">
        <v>121</v>
      </c>
      <c r="B124" s="37" t="s">
        <v>243</v>
      </c>
      <c r="C124" s="37" t="s">
        <v>244</v>
      </c>
      <c r="G124" s="38">
        <v>43369</v>
      </c>
      <c r="H124" s="38">
        <v>43368</v>
      </c>
      <c r="I124" s="38">
        <v>43375</v>
      </c>
      <c r="J124" s="63">
        <f t="shared" si="10"/>
        <v>9.7000000000000016E-4</v>
      </c>
      <c r="K124" s="63"/>
      <c r="L124" s="63"/>
      <c r="M124" s="63">
        <f t="shared" si="11"/>
        <v>9.7000000000000016E-4</v>
      </c>
      <c r="N124" s="63">
        <v>9.7000000000000016E-4</v>
      </c>
      <c r="O124" s="47"/>
      <c r="P124" s="63"/>
      <c r="Q124" s="63">
        <f t="shared" si="12"/>
        <v>9.7000000000000016E-4</v>
      </c>
      <c r="R124" s="63"/>
      <c r="S124" s="47"/>
      <c r="T124" s="98"/>
      <c r="U124" s="98">
        <f t="shared" si="13"/>
        <v>0</v>
      </c>
      <c r="V124" s="47"/>
      <c r="Z124" s="63"/>
      <c r="AA124" s="63"/>
      <c r="AB124" s="71"/>
      <c r="AC124" s="71"/>
      <c r="AD124" s="63"/>
      <c r="AI124" s="39"/>
      <c r="AJ124" s="39"/>
    </row>
    <row r="125" spans="1:36" s="37" customFormat="1">
      <c r="A125" s="37" t="s">
        <v>121</v>
      </c>
      <c r="B125" s="37" t="s">
        <v>243</v>
      </c>
      <c r="C125" s="37" t="s">
        <v>244</v>
      </c>
      <c r="G125" s="38">
        <v>43462</v>
      </c>
      <c r="H125" s="38">
        <v>43461</v>
      </c>
      <c r="I125" s="38">
        <v>43469</v>
      </c>
      <c r="J125" s="63">
        <f t="shared" si="10"/>
        <v>3.031E-2</v>
      </c>
      <c r="K125" s="63"/>
      <c r="L125" s="63"/>
      <c r="M125" s="63">
        <f t="shared" si="11"/>
        <v>3.031E-2</v>
      </c>
      <c r="N125" s="63">
        <v>3.031E-2</v>
      </c>
      <c r="O125" s="47"/>
      <c r="P125" s="63"/>
      <c r="Q125" s="63">
        <f t="shared" si="12"/>
        <v>3.031E-2</v>
      </c>
      <c r="R125" s="63"/>
      <c r="S125" s="47"/>
      <c r="T125" s="98"/>
      <c r="U125" s="98">
        <f t="shared" si="13"/>
        <v>0</v>
      </c>
      <c r="V125" s="47"/>
      <c r="Z125" s="63"/>
      <c r="AA125" s="63"/>
      <c r="AB125" s="71"/>
      <c r="AC125" s="71"/>
      <c r="AD125" s="63"/>
      <c r="AI125" s="39"/>
      <c r="AJ125" s="39"/>
    </row>
    <row r="126" spans="1:36" s="37" customFormat="1">
      <c r="A126" s="37" t="s">
        <v>122</v>
      </c>
      <c r="B126" s="37" t="s">
        <v>245</v>
      </c>
      <c r="C126" s="37" t="s">
        <v>246</v>
      </c>
      <c r="G126" s="38">
        <v>43369</v>
      </c>
      <c r="H126" s="38">
        <v>43368</v>
      </c>
      <c r="I126" s="38">
        <v>43375</v>
      </c>
      <c r="J126" s="63">
        <f t="shared" si="10"/>
        <v>3.3619999999999997E-2</v>
      </c>
      <c r="K126" s="63"/>
      <c r="L126" s="63"/>
      <c r="M126" s="63">
        <f t="shared" si="11"/>
        <v>3.3619999999999997E-2</v>
      </c>
      <c r="N126" s="63">
        <v>3.3619999999999997E-2</v>
      </c>
      <c r="O126" s="47"/>
      <c r="P126" s="63"/>
      <c r="Q126" s="63">
        <f t="shared" si="12"/>
        <v>3.3619999999999997E-2</v>
      </c>
      <c r="R126" s="63">
        <f>+N126*0.3252</f>
        <v>1.0933223999999998E-2</v>
      </c>
      <c r="S126" s="47"/>
      <c r="T126" s="98"/>
      <c r="U126" s="98">
        <f t="shared" si="13"/>
        <v>1.0933223999999998E-2</v>
      </c>
      <c r="V126" s="47"/>
      <c r="Z126" s="63"/>
      <c r="AA126" s="63"/>
      <c r="AB126" s="71"/>
      <c r="AC126" s="71"/>
      <c r="AD126" s="63"/>
      <c r="AI126" s="39"/>
      <c r="AJ126" s="39"/>
    </row>
    <row r="127" spans="1:36" s="37" customFormat="1">
      <c r="A127" s="37" t="s">
        <v>122</v>
      </c>
      <c r="B127" s="37" t="s">
        <v>245</v>
      </c>
      <c r="C127" s="37" t="s">
        <v>246</v>
      </c>
      <c r="G127" s="38">
        <v>43462</v>
      </c>
      <c r="H127" s="38">
        <v>43461</v>
      </c>
      <c r="I127" s="38">
        <v>43469</v>
      </c>
      <c r="J127" s="63">
        <f t="shared" si="10"/>
        <v>0.16239999999999996</v>
      </c>
      <c r="K127" s="63"/>
      <c r="L127" s="63"/>
      <c r="M127" s="63">
        <f t="shared" si="11"/>
        <v>0.16239999999999996</v>
      </c>
      <c r="N127" s="63">
        <v>0.16239999999999996</v>
      </c>
      <c r="O127" s="47"/>
      <c r="P127" s="63"/>
      <c r="Q127" s="63">
        <f t="shared" si="12"/>
        <v>0.16239999999999996</v>
      </c>
      <c r="R127" s="63">
        <f>+N127*0.3252</f>
        <v>5.2812479999999988E-2</v>
      </c>
      <c r="S127" s="47"/>
      <c r="T127" s="98"/>
      <c r="U127" s="98">
        <f t="shared" si="13"/>
        <v>5.2812479999999988E-2</v>
      </c>
      <c r="V127" s="47"/>
      <c r="Z127" s="63"/>
      <c r="AA127" s="63"/>
      <c r="AB127" s="71"/>
      <c r="AC127" s="71"/>
      <c r="AD127" s="63"/>
      <c r="AI127" s="39"/>
      <c r="AJ127" s="39"/>
    </row>
    <row r="128" spans="1:36" s="37" customFormat="1">
      <c r="A128" s="37" t="s">
        <v>123</v>
      </c>
      <c r="B128" s="37" t="s">
        <v>247</v>
      </c>
      <c r="C128" s="37" t="s">
        <v>248</v>
      </c>
      <c r="G128" s="38">
        <v>43462</v>
      </c>
      <c r="H128" s="38">
        <v>43461</v>
      </c>
      <c r="I128" s="38">
        <v>43469</v>
      </c>
      <c r="J128" s="63">
        <f t="shared" si="10"/>
        <v>0.12113999999999997</v>
      </c>
      <c r="K128" s="63"/>
      <c r="L128" s="63"/>
      <c r="M128" s="63">
        <f t="shared" si="11"/>
        <v>0.12113999999999997</v>
      </c>
      <c r="N128" s="63">
        <v>0.12113999999999997</v>
      </c>
      <c r="O128" s="47"/>
      <c r="P128" s="63"/>
      <c r="Q128" s="63">
        <f t="shared" si="12"/>
        <v>0.12113999999999997</v>
      </c>
      <c r="R128" s="63">
        <f>N128*1</f>
        <v>0.12113999999999997</v>
      </c>
      <c r="S128" s="47"/>
      <c r="T128" s="98"/>
      <c r="U128" s="98">
        <f t="shared" si="13"/>
        <v>0.12113999999999997</v>
      </c>
      <c r="V128" s="47"/>
      <c r="Z128" s="63"/>
      <c r="AA128" s="63"/>
      <c r="AB128" s="71"/>
      <c r="AC128" s="71"/>
      <c r="AD128" s="63"/>
      <c r="AI128" s="39"/>
      <c r="AJ128" s="39"/>
    </row>
    <row r="129" spans="1:36" s="37" customFormat="1">
      <c r="A129" s="37" t="s">
        <v>124</v>
      </c>
      <c r="B129" s="37" t="s">
        <v>249</v>
      </c>
      <c r="C129" s="37" t="s">
        <v>250</v>
      </c>
      <c r="G129" s="38">
        <v>43369</v>
      </c>
      <c r="H129" s="38">
        <v>43368</v>
      </c>
      <c r="I129" s="38">
        <v>43375</v>
      </c>
      <c r="J129" s="63">
        <f t="shared" si="10"/>
        <v>0.49088999999999999</v>
      </c>
      <c r="K129" s="63"/>
      <c r="L129" s="63"/>
      <c r="M129" s="63">
        <f t="shared" si="11"/>
        <v>0.49088999999999999</v>
      </c>
      <c r="N129" s="63">
        <v>0.49088999999999999</v>
      </c>
      <c r="O129" s="47"/>
      <c r="P129" s="63"/>
      <c r="Q129" s="63">
        <f t="shared" si="12"/>
        <v>0.49088999999999999</v>
      </c>
      <c r="R129" s="63">
        <f>+N129*0.9579</f>
        <v>0.47022353099999997</v>
      </c>
      <c r="S129" s="47"/>
      <c r="T129" s="98"/>
      <c r="U129" s="98">
        <f t="shared" si="13"/>
        <v>0.47022353099999997</v>
      </c>
      <c r="V129" s="47"/>
      <c r="Z129" s="63"/>
      <c r="AA129" s="63"/>
      <c r="AB129" s="71"/>
      <c r="AC129" s="71"/>
      <c r="AD129" s="63"/>
      <c r="AI129" s="39"/>
      <c r="AJ129" s="39"/>
    </row>
    <row r="130" spans="1:36" s="37" customFormat="1">
      <c r="A130" s="37" t="s">
        <v>124</v>
      </c>
      <c r="B130" s="37" t="s">
        <v>249</v>
      </c>
      <c r="C130" s="37" t="s">
        <v>250</v>
      </c>
      <c r="G130" s="38">
        <v>43462</v>
      </c>
      <c r="H130" s="38">
        <v>43461</v>
      </c>
      <c r="I130" s="38">
        <v>43469</v>
      </c>
      <c r="J130" s="63">
        <f t="shared" si="10"/>
        <v>4.7739999999999998E-2</v>
      </c>
      <c r="K130" s="63"/>
      <c r="L130" s="63"/>
      <c r="M130" s="63">
        <f t="shared" si="11"/>
        <v>4.7739999999999998E-2</v>
      </c>
      <c r="N130" s="63">
        <v>4.7739999999999998E-2</v>
      </c>
      <c r="O130" s="47"/>
      <c r="P130" s="63"/>
      <c r="Q130" s="63">
        <f t="shared" si="12"/>
        <v>4.7739999999999998E-2</v>
      </c>
      <c r="R130" s="63">
        <f>+N130*0.9579</f>
        <v>4.5730145999999999E-2</v>
      </c>
      <c r="S130" s="47"/>
      <c r="T130" s="98"/>
      <c r="U130" s="98">
        <f t="shared" si="13"/>
        <v>4.5730145999999999E-2</v>
      </c>
      <c r="V130" s="47"/>
      <c r="Z130" s="63"/>
      <c r="AA130" s="63"/>
      <c r="AB130" s="71"/>
      <c r="AC130" s="71"/>
      <c r="AD130" s="63"/>
      <c r="AI130" s="39"/>
      <c r="AJ130" s="39"/>
    </row>
    <row r="131" spans="1:36" s="37" customFormat="1">
      <c r="A131" s="37" t="s">
        <v>125</v>
      </c>
      <c r="B131" s="37" t="s">
        <v>251</v>
      </c>
      <c r="C131" s="37" t="s">
        <v>252</v>
      </c>
      <c r="G131" s="38">
        <v>43271</v>
      </c>
      <c r="H131" s="38">
        <v>43270</v>
      </c>
      <c r="I131" s="38">
        <v>43277</v>
      </c>
      <c r="J131" s="63">
        <f t="shared" ref="J131:J194" si="15">K131+L131+M131</f>
        <v>2.3879999999999998E-2</v>
      </c>
      <c r="K131" s="63"/>
      <c r="L131" s="63"/>
      <c r="M131" s="63">
        <f t="shared" ref="M131:M194" si="16">N131+O131+V131+Z131+AB131+AD131</f>
        <v>2.3879999999999998E-2</v>
      </c>
      <c r="N131" s="63">
        <v>2.3879999999999998E-2</v>
      </c>
      <c r="O131" s="47"/>
      <c r="P131" s="63"/>
      <c r="Q131" s="63">
        <f t="shared" ref="Q131:Q194" si="17">+N131+O131+P131</f>
        <v>2.3879999999999998E-2</v>
      </c>
      <c r="R131" s="63"/>
      <c r="S131" s="47"/>
      <c r="T131" s="98"/>
      <c r="U131" s="98">
        <f t="shared" si="13"/>
        <v>0</v>
      </c>
      <c r="V131" s="47"/>
      <c r="Z131" s="63"/>
      <c r="AA131" s="63"/>
      <c r="AB131" s="71"/>
      <c r="AC131" s="71"/>
      <c r="AD131" s="63"/>
      <c r="AI131" s="39"/>
      <c r="AJ131" s="39"/>
    </row>
    <row r="132" spans="1:36" s="37" customFormat="1">
      <c r="A132" s="37" t="s">
        <v>125</v>
      </c>
      <c r="B132" s="37" t="s">
        <v>251</v>
      </c>
      <c r="C132" s="37" t="s">
        <v>252</v>
      </c>
      <c r="G132" s="38">
        <v>43369</v>
      </c>
      <c r="H132" s="38">
        <v>43368</v>
      </c>
      <c r="I132" s="38">
        <v>43375</v>
      </c>
      <c r="J132" s="63">
        <f t="shared" si="15"/>
        <v>6.455000000000001E-2</v>
      </c>
      <c r="K132" s="63"/>
      <c r="L132" s="63"/>
      <c r="M132" s="63">
        <f t="shared" si="16"/>
        <v>6.455000000000001E-2</v>
      </c>
      <c r="N132" s="63">
        <v>6.455000000000001E-2</v>
      </c>
      <c r="O132" s="47"/>
      <c r="P132" s="63"/>
      <c r="Q132" s="63">
        <f t="shared" si="17"/>
        <v>6.455000000000001E-2</v>
      </c>
      <c r="R132" s="63"/>
      <c r="S132" s="47"/>
      <c r="T132" s="98"/>
      <c r="U132" s="98">
        <f t="shared" si="13"/>
        <v>0</v>
      </c>
      <c r="V132" s="47"/>
      <c r="Z132" s="63"/>
      <c r="AA132" s="63"/>
      <c r="AB132" s="71"/>
      <c r="AC132" s="71"/>
      <c r="AD132" s="63"/>
      <c r="AI132" s="39"/>
      <c r="AJ132" s="39"/>
    </row>
    <row r="133" spans="1:36" s="37" customFormat="1">
      <c r="A133" s="37" t="s">
        <v>125</v>
      </c>
      <c r="B133" s="37" t="s">
        <v>251</v>
      </c>
      <c r="C133" s="37" t="s">
        <v>252</v>
      </c>
      <c r="G133" s="38">
        <v>43462</v>
      </c>
      <c r="H133" s="38">
        <v>43461</v>
      </c>
      <c r="I133" s="38">
        <v>43469</v>
      </c>
      <c r="J133" s="63">
        <f t="shared" si="15"/>
        <v>5.808E-2</v>
      </c>
      <c r="K133" s="63"/>
      <c r="L133" s="63"/>
      <c r="M133" s="63">
        <f t="shared" si="16"/>
        <v>5.808E-2</v>
      </c>
      <c r="N133" s="63">
        <v>5.808E-2</v>
      </c>
      <c r="O133" s="47"/>
      <c r="P133" s="63"/>
      <c r="Q133" s="63">
        <f t="shared" si="17"/>
        <v>5.808E-2</v>
      </c>
      <c r="R133" s="63"/>
      <c r="S133" s="47"/>
      <c r="T133" s="98"/>
      <c r="U133" s="98">
        <f t="shared" si="13"/>
        <v>0</v>
      </c>
      <c r="V133" s="47"/>
      <c r="Z133" s="63"/>
      <c r="AA133" s="63"/>
      <c r="AB133" s="71"/>
      <c r="AC133" s="71"/>
      <c r="AD133" s="63"/>
      <c r="AI133" s="39"/>
      <c r="AJ133" s="39"/>
    </row>
    <row r="134" spans="1:36" s="37" customFormat="1">
      <c r="A134" s="37" t="s">
        <v>126</v>
      </c>
      <c r="B134" s="37" t="s">
        <v>253</v>
      </c>
      <c r="C134" s="37" t="s">
        <v>254</v>
      </c>
      <c r="E134" s="39" t="s">
        <v>335</v>
      </c>
      <c r="G134" s="38">
        <v>43271</v>
      </c>
      <c r="H134" s="38">
        <v>43270</v>
      </c>
      <c r="I134" s="38">
        <v>43277</v>
      </c>
      <c r="J134" s="63">
        <f t="shared" si="15"/>
        <v>5.2279999999999993E-2</v>
      </c>
      <c r="K134" s="63"/>
      <c r="L134" s="63"/>
      <c r="M134" s="63">
        <f t="shared" si="16"/>
        <v>5.2279999999999993E-2</v>
      </c>
      <c r="N134" s="63">
        <v>4.5681689999999997E-2</v>
      </c>
      <c r="O134" s="47"/>
      <c r="P134" s="63"/>
      <c r="Q134" s="63">
        <f t="shared" si="17"/>
        <v>4.5681689999999997E-2</v>
      </c>
      <c r="R134" s="63">
        <f>+N134*0.7183</f>
        <v>3.2813157927E-2</v>
      </c>
      <c r="S134" s="47"/>
      <c r="T134" s="98"/>
      <c r="U134" s="98">
        <f t="shared" ref="U134:U197" si="18">+R134+S134+T134</f>
        <v>3.2813157927E-2</v>
      </c>
      <c r="V134" s="47"/>
      <c r="Z134" s="63">
        <v>6.5983099999999996E-3</v>
      </c>
      <c r="AA134" s="63"/>
      <c r="AB134" s="71"/>
      <c r="AC134" s="71"/>
      <c r="AD134" s="63"/>
      <c r="AI134" s="39"/>
      <c r="AJ134" s="39"/>
    </row>
    <row r="135" spans="1:36" s="37" customFormat="1">
      <c r="A135" s="37" t="s">
        <v>126</v>
      </c>
      <c r="B135" s="37" t="s">
        <v>253</v>
      </c>
      <c r="C135" s="37" t="s">
        <v>254</v>
      </c>
      <c r="E135" s="39" t="s">
        <v>335</v>
      </c>
      <c r="G135" s="38">
        <v>43369</v>
      </c>
      <c r="H135" s="38">
        <v>43368</v>
      </c>
      <c r="I135" s="38">
        <v>43375</v>
      </c>
      <c r="J135" s="63">
        <f t="shared" si="15"/>
        <v>4.3380000000000002E-2</v>
      </c>
      <c r="K135" s="63"/>
      <c r="L135" s="63"/>
      <c r="M135" s="63">
        <f t="shared" si="16"/>
        <v>4.3380000000000002E-2</v>
      </c>
      <c r="N135" s="63">
        <v>3.7904970000000003E-2</v>
      </c>
      <c r="O135" s="47"/>
      <c r="P135" s="63"/>
      <c r="Q135" s="63">
        <f t="shared" si="17"/>
        <v>3.7904970000000003E-2</v>
      </c>
      <c r="R135" s="63">
        <f>+N135*0.7183</f>
        <v>2.7227139951000005E-2</v>
      </c>
      <c r="S135" s="47"/>
      <c r="T135" s="98"/>
      <c r="U135" s="98">
        <f t="shared" si="18"/>
        <v>2.7227139951000005E-2</v>
      </c>
      <c r="V135" s="47"/>
      <c r="Z135" s="63">
        <v>5.4750299999999997E-3</v>
      </c>
      <c r="AA135" s="63"/>
      <c r="AB135" s="71"/>
      <c r="AC135" s="71"/>
      <c r="AD135" s="63"/>
      <c r="AI135" s="39"/>
      <c r="AJ135" s="39"/>
    </row>
    <row r="136" spans="1:36" s="37" customFormat="1">
      <c r="A136" s="37" t="s">
        <v>126</v>
      </c>
      <c r="B136" s="37" t="s">
        <v>253</v>
      </c>
      <c r="C136" s="37" t="s">
        <v>254</v>
      </c>
      <c r="G136" s="38">
        <v>43462</v>
      </c>
      <c r="H136" s="38">
        <v>43461</v>
      </c>
      <c r="I136" s="38">
        <v>43469</v>
      </c>
      <c r="J136" s="63">
        <f t="shared" si="15"/>
        <v>9.8580000000000029E-2</v>
      </c>
      <c r="K136" s="63"/>
      <c r="L136" s="63"/>
      <c r="M136" s="63">
        <f t="shared" si="16"/>
        <v>9.8580000000000029E-2</v>
      </c>
      <c r="N136" s="63">
        <v>9.8580000000000029E-2</v>
      </c>
      <c r="O136" s="47"/>
      <c r="P136" s="63"/>
      <c r="Q136" s="63">
        <f t="shared" si="17"/>
        <v>9.8580000000000029E-2</v>
      </c>
      <c r="R136" s="63">
        <f>+N136*0.7183</f>
        <v>7.0810014000000032E-2</v>
      </c>
      <c r="S136" s="47"/>
      <c r="T136" s="98"/>
      <c r="U136" s="98">
        <f t="shared" si="18"/>
        <v>7.0810014000000032E-2</v>
      </c>
      <c r="V136" s="47"/>
      <c r="Z136" s="63"/>
      <c r="AA136" s="63"/>
      <c r="AB136" s="71"/>
      <c r="AC136" s="71"/>
      <c r="AD136" s="63"/>
      <c r="AI136" s="39"/>
      <c r="AJ136" s="39"/>
    </row>
    <row r="137" spans="1:36" s="37" customFormat="1">
      <c r="A137" s="37" t="s">
        <v>127</v>
      </c>
      <c r="B137" s="37" t="s">
        <v>255</v>
      </c>
      <c r="C137" s="37" t="s">
        <v>256</v>
      </c>
      <c r="G137" s="38">
        <v>43271</v>
      </c>
      <c r="H137" s="38">
        <v>43270</v>
      </c>
      <c r="I137" s="38">
        <v>43277</v>
      </c>
      <c r="J137" s="63">
        <f t="shared" si="15"/>
        <v>2.0699999999999998E-3</v>
      </c>
      <c r="K137" s="63"/>
      <c r="L137" s="63"/>
      <c r="M137" s="63">
        <f t="shared" si="16"/>
        <v>2.0699999999999998E-3</v>
      </c>
      <c r="N137" s="63">
        <v>2.0699999999999998E-3</v>
      </c>
      <c r="O137" s="47"/>
      <c r="P137" s="63"/>
      <c r="Q137" s="63">
        <f t="shared" si="17"/>
        <v>2.0699999999999998E-3</v>
      </c>
      <c r="R137" s="63"/>
      <c r="S137" s="47"/>
      <c r="T137" s="98"/>
      <c r="U137" s="98">
        <f t="shared" si="18"/>
        <v>0</v>
      </c>
      <c r="V137" s="47"/>
      <c r="Z137" s="63"/>
      <c r="AA137" s="63"/>
      <c r="AB137" s="71"/>
      <c r="AC137" s="71"/>
      <c r="AD137" s="63"/>
      <c r="AI137" s="39"/>
      <c r="AJ137" s="39"/>
    </row>
    <row r="138" spans="1:36" s="37" customFormat="1">
      <c r="A138" s="37" t="s">
        <v>127</v>
      </c>
      <c r="B138" s="37" t="s">
        <v>255</v>
      </c>
      <c r="C138" s="37" t="s">
        <v>256</v>
      </c>
      <c r="G138" s="38">
        <v>43369</v>
      </c>
      <c r="H138" s="38">
        <v>43368</v>
      </c>
      <c r="I138" s="38">
        <v>43375</v>
      </c>
      <c r="J138" s="63">
        <f t="shared" si="15"/>
        <v>3.1460000000000002E-2</v>
      </c>
      <c r="K138" s="63"/>
      <c r="L138" s="63"/>
      <c r="M138" s="63">
        <f t="shared" si="16"/>
        <v>3.1460000000000002E-2</v>
      </c>
      <c r="N138" s="63">
        <v>3.1460000000000002E-2</v>
      </c>
      <c r="O138" s="47"/>
      <c r="P138" s="63"/>
      <c r="Q138" s="63">
        <f t="shared" si="17"/>
        <v>3.1460000000000002E-2</v>
      </c>
      <c r="R138" s="63"/>
      <c r="S138" s="47"/>
      <c r="T138" s="98"/>
      <c r="U138" s="98">
        <f t="shared" si="18"/>
        <v>0</v>
      </c>
      <c r="V138" s="47"/>
      <c r="Z138" s="63"/>
      <c r="AA138" s="63"/>
      <c r="AB138" s="71"/>
      <c r="AC138" s="71"/>
      <c r="AD138" s="63"/>
      <c r="AI138" s="39"/>
      <c r="AJ138" s="39"/>
    </row>
    <row r="139" spans="1:36" s="37" customFormat="1">
      <c r="A139" s="37" t="s">
        <v>127</v>
      </c>
      <c r="B139" s="37" t="s">
        <v>255</v>
      </c>
      <c r="C139" s="37" t="s">
        <v>256</v>
      </c>
      <c r="G139" s="38">
        <v>43462</v>
      </c>
      <c r="H139" s="38">
        <v>43461</v>
      </c>
      <c r="I139" s="38">
        <v>43469</v>
      </c>
      <c r="J139" s="63">
        <f t="shared" si="15"/>
        <v>1.2729999999999997E-2</v>
      </c>
      <c r="K139" s="63"/>
      <c r="L139" s="63"/>
      <c r="M139" s="63">
        <f t="shared" si="16"/>
        <v>1.2729999999999997E-2</v>
      </c>
      <c r="N139" s="63">
        <v>1.2729999999999997E-2</v>
      </c>
      <c r="O139" s="47"/>
      <c r="P139" s="63"/>
      <c r="Q139" s="63">
        <f t="shared" si="17"/>
        <v>1.2729999999999997E-2</v>
      </c>
      <c r="R139" s="63"/>
      <c r="S139" s="47"/>
      <c r="T139" s="98"/>
      <c r="U139" s="98">
        <f t="shared" si="18"/>
        <v>0</v>
      </c>
      <c r="V139" s="47"/>
      <c r="Z139" s="63"/>
      <c r="AA139" s="63"/>
      <c r="AB139" s="71"/>
      <c r="AC139" s="71"/>
      <c r="AD139" s="63"/>
      <c r="AI139" s="39"/>
      <c r="AJ139" s="39"/>
    </row>
    <row r="140" spans="1:36" s="37" customFormat="1">
      <c r="A140" s="37" t="s">
        <v>128</v>
      </c>
      <c r="B140" s="37" t="s">
        <v>257</v>
      </c>
      <c r="C140" s="37" t="s">
        <v>258</v>
      </c>
      <c r="E140" s="85" t="s">
        <v>335</v>
      </c>
      <c r="G140" s="38">
        <v>43271</v>
      </c>
      <c r="H140" s="38">
        <v>43270</v>
      </c>
      <c r="I140" s="38">
        <v>43277</v>
      </c>
      <c r="J140" s="63">
        <f t="shared" si="15"/>
        <v>0.25170999999999999</v>
      </c>
      <c r="K140" s="63"/>
      <c r="L140" s="63"/>
      <c r="M140" s="63">
        <f t="shared" si="16"/>
        <v>0.25170999999999999</v>
      </c>
      <c r="N140" s="63">
        <v>0.1765911</v>
      </c>
      <c r="O140" s="47"/>
      <c r="P140" s="63"/>
      <c r="Q140" s="63">
        <f t="shared" si="17"/>
        <v>0.1765911</v>
      </c>
      <c r="R140" s="63">
        <f>+N140*1</f>
        <v>0.1765911</v>
      </c>
      <c r="S140" s="47"/>
      <c r="T140" s="98"/>
      <c r="U140" s="98">
        <f t="shared" si="18"/>
        <v>0.1765911</v>
      </c>
      <c r="V140" s="47"/>
      <c r="Z140" s="63">
        <v>7.5118900000000002E-2</v>
      </c>
      <c r="AA140" s="63"/>
      <c r="AB140" s="71"/>
      <c r="AC140" s="71"/>
      <c r="AD140" s="63"/>
      <c r="AI140" s="39"/>
      <c r="AJ140" s="39"/>
    </row>
    <row r="141" spans="1:36" s="37" customFormat="1">
      <c r="A141" s="37" t="s">
        <v>128</v>
      </c>
      <c r="B141" s="37" t="s">
        <v>257</v>
      </c>
      <c r="C141" s="37" t="s">
        <v>258</v>
      </c>
      <c r="E141" s="85" t="s">
        <v>335</v>
      </c>
      <c r="G141" s="38">
        <v>43369</v>
      </c>
      <c r="H141" s="38">
        <v>43368</v>
      </c>
      <c r="I141" s="38">
        <v>43375</v>
      </c>
      <c r="J141" s="63">
        <f t="shared" si="15"/>
        <v>0.13803000000000001</v>
      </c>
      <c r="K141" s="63"/>
      <c r="L141" s="63"/>
      <c r="M141" s="63">
        <f t="shared" si="16"/>
        <v>0.13803000000000001</v>
      </c>
      <c r="N141" s="63">
        <v>9.6837110000000004E-2</v>
      </c>
      <c r="O141" s="47"/>
      <c r="P141" s="63"/>
      <c r="Q141" s="63">
        <f t="shared" si="17"/>
        <v>9.6837110000000004E-2</v>
      </c>
      <c r="R141" s="63">
        <f>+N141*1</f>
        <v>9.6837110000000004E-2</v>
      </c>
      <c r="S141" s="47"/>
      <c r="T141" s="98"/>
      <c r="U141" s="98">
        <f t="shared" si="18"/>
        <v>9.6837110000000004E-2</v>
      </c>
      <c r="V141" s="47"/>
      <c r="Z141" s="63">
        <v>4.1192890000000003E-2</v>
      </c>
      <c r="AA141" s="63"/>
      <c r="AB141" s="71"/>
      <c r="AC141" s="71"/>
      <c r="AD141" s="63"/>
      <c r="AI141" s="39"/>
      <c r="AJ141" s="39"/>
    </row>
    <row r="142" spans="1:36" s="37" customFormat="1">
      <c r="A142" s="37" t="s">
        <v>128</v>
      </c>
      <c r="B142" s="37" t="s">
        <v>257</v>
      </c>
      <c r="C142" s="37" t="s">
        <v>258</v>
      </c>
      <c r="G142" s="38">
        <v>43462</v>
      </c>
      <c r="H142" s="38">
        <v>43461</v>
      </c>
      <c r="I142" s="38">
        <v>43469</v>
      </c>
      <c r="J142" s="63">
        <f t="shared" si="15"/>
        <v>0.12884000000000001</v>
      </c>
      <c r="K142" s="63"/>
      <c r="L142" s="63"/>
      <c r="M142" s="63">
        <f t="shared" si="16"/>
        <v>0.12884000000000001</v>
      </c>
      <c r="N142" s="63">
        <v>0.12884000000000001</v>
      </c>
      <c r="O142" s="47"/>
      <c r="P142" s="63"/>
      <c r="Q142" s="63">
        <f t="shared" si="17"/>
        <v>0.12884000000000001</v>
      </c>
      <c r="R142" s="63">
        <f>+N142*1</f>
        <v>0.12884000000000001</v>
      </c>
      <c r="S142" s="47"/>
      <c r="T142" s="98"/>
      <c r="U142" s="98">
        <f t="shared" si="18"/>
        <v>0.12884000000000001</v>
      </c>
      <c r="V142" s="47"/>
      <c r="Z142" s="63"/>
      <c r="AA142" s="63"/>
      <c r="AB142" s="71"/>
      <c r="AC142" s="71"/>
      <c r="AD142" s="63"/>
      <c r="AI142" s="39"/>
      <c r="AJ142" s="39"/>
    </row>
    <row r="143" spans="1:36" s="37" customFormat="1">
      <c r="A143" s="37" t="s">
        <v>129</v>
      </c>
      <c r="B143" s="37" t="s">
        <v>259</v>
      </c>
      <c r="C143" s="37" t="s">
        <v>260</v>
      </c>
      <c r="G143" s="38">
        <v>43180</v>
      </c>
      <c r="H143" s="38">
        <v>43179</v>
      </c>
      <c r="I143" s="38">
        <v>43186</v>
      </c>
      <c r="J143" s="63">
        <f t="shared" si="15"/>
        <v>2.8670000000000005E-2</v>
      </c>
      <c r="K143" s="63"/>
      <c r="L143" s="63"/>
      <c r="M143" s="63">
        <f t="shared" si="16"/>
        <v>2.8670000000000005E-2</v>
      </c>
      <c r="N143" s="63">
        <v>2.8670000000000005E-2</v>
      </c>
      <c r="O143" s="47"/>
      <c r="P143" s="63"/>
      <c r="Q143" s="63">
        <f t="shared" si="17"/>
        <v>2.8670000000000005E-2</v>
      </c>
      <c r="R143" s="63"/>
      <c r="S143" s="47"/>
      <c r="T143" s="98"/>
      <c r="U143" s="98">
        <f t="shared" si="18"/>
        <v>0</v>
      </c>
      <c r="V143" s="47"/>
      <c r="Z143" s="63"/>
      <c r="AA143" s="63"/>
      <c r="AB143" s="71"/>
      <c r="AC143" s="71"/>
      <c r="AD143" s="63"/>
      <c r="AI143" s="39"/>
      <c r="AJ143" s="39"/>
    </row>
    <row r="144" spans="1:36" s="37" customFormat="1">
      <c r="A144" s="37" t="s">
        <v>129</v>
      </c>
      <c r="B144" s="37" t="s">
        <v>259</v>
      </c>
      <c r="C144" s="37" t="s">
        <v>260</v>
      </c>
      <c r="G144" s="38">
        <v>43271</v>
      </c>
      <c r="H144" s="38">
        <v>43270</v>
      </c>
      <c r="I144" s="38">
        <v>43277</v>
      </c>
      <c r="J144" s="63">
        <f t="shared" si="15"/>
        <v>1.9000000000000003E-2</v>
      </c>
      <c r="K144" s="63"/>
      <c r="L144" s="63"/>
      <c r="M144" s="63">
        <f t="shared" si="16"/>
        <v>1.9000000000000003E-2</v>
      </c>
      <c r="N144" s="63">
        <v>1.9000000000000003E-2</v>
      </c>
      <c r="O144" s="47"/>
      <c r="P144" s="63"/>
      <c r="Q144" s="63">
        <f t="shared" si="17"/>
        <v>1.9000000000000003E-2</v>
      </c>
      <c r="R144" s="63"/>
      <c r="S144" s="47"/>
      <c r="T144" s="98"/>
      <c r="U144" s="98">
        <f t="shared" si="18"/>
        <v>0</v>
      </c>
      <c r="V144" s="47"/>
      <c r="Z144" s="63"/>
      <c r="AA144" s="63"/>
      <c r="AB144" s="71"/>
      <c r="AC144" s="71"/>
      <c r="AD144" s="63"/>
      <c r="AI144" s="39"/>
      <c r="AJ144" s="39"/>
    </row>
    <row r="145" spans="1:36" s="37" customFormat="1">
      <c r="A145" s="37" t="s">
        <v>129</v>
      </c>
      <c r="B145" s="37" t="s">
        <v>259</v>
      </c>
      <c r="C145" s="37" t="s">
        <v>260</v>
      </c>
      <c r="G145" s="38">
        <v>43369</v>
      </c>
      <c r="H145" s="38">
        <v>43368</v>
      </c>
      <c r="I145" s="38">
        <v>43375</v>
      </c>
      <c r="J145" s="63">
        <f t="shared" si="15"/>
        <v>5.8859999999999996E-2</v>
      </c>
      <c r="K145" s="63"/>
      <c r="L145" s="63"/>
      <c r="M145" s="63">
        <f t="shared" si="16"/>
        <v>5.8859999999999996E-2</v>
      </c>
      <c r="N145" s="63">
        <v>5.8859999999999996E-2</v>
      </c>
      <c r="O145" s="47"/>
      <c r="P145" s="63"/>
      <c r="Q145" s="63">
        <f t="shared" si="17"/>
        <v>5.8859999999999996E-2</v>
      </c>
      <c r="R145" s="63"/>
      <c r="S145" s="47"/>
      <c r="T145" s="98"/>
      <c r="U145" s="98">
        <f t="shared" si="18"/>
        <v>0</v>
      </c>
      <c r="V145" s="47"/>
      <c r="Z145" s="63"/>
      <c r="AA145" s="63"/>
      <c r="AB145" s="71"/>
      <c r="AC145" s="71"/>
      <c r="AD145" s="63"/>
      <c r="AI145" s="39"/>
      <c r="AJ145" s="39"/>
    </row>
    <row r="146" spans="1:36" s="37" customFormat="1">
      <c r="A146" s="37" t="s">
        <v>129</v>
      </c>
      <c r="B146" s="37" t="s">
        <v>259</v>
      </c>
      <c r="C146" s="37" t="s">
        <v>260</v>
      </c>
      <c r="G146" s="38">
        <v>43462</v>
      </c>
      <c r="H146" s="38">
        <v>43461</v>
      </c>
      <c r="I146" s="38">
        <v>43469</v>
      </c>
      <c r="J146" s="63">
        <f t="shared" si="15"/>
        <v>3.6620000000000007E-2</v>
      </c>
      <c r="K146" s="63"/>
      <c r="L146" s="63"/>
      <c r="M146" s="63">
        <f t="shared" si="16"/>
        <v>3.6620000000000007E-2</v>
      </c>
      <c r="N146" s="63">
        <v>3.6620000000000007E-2</v>
      </c>
      <c r="O146" s="47"/>
      <c r="P146" s="63"/>
      <c r="Q146" s="63">
        <f t="shared" si="17"/>
        <v>3.6620000000000007E-2</v>
      </c>
      <c r="R146" s="63"/>
      <c r="S146" s="47"/>
      <c r="T146" s="98"/>
      <c r="U146" s="98">
        <f t="shared" si="18"/>
        <v>0</v>
      </c>
      <c r="V146" s="47"/>
      <c r="Z146" s="63"/>
      <c r="AA146" s="63"/>
      <c r="AB146" s="71"/>
      <c r="AC146" s="71"/>
      <c r="AD146" s="63"/>
      <c r="AI146" s="39"/>
      <c r="AJ146" s="39"/>
    </row>
    <row r="147" spans="1:36" s="37" customFormat="1">
      <c r="A147" s="37" t="s">
        <v>130</v>
      </c>
      <c r="B147" s="37" t="s">
        <v>261</v>
      </c>
      <c r="C147" s="37" t="s">
        <v>262</v>
      </c>
      <c r="G147" s="38">
        <v>43180</v>
      </c>
      <c r="H147" s="38">
        <v>43179</v>
      </c>
      <c r="I147" s="38">
        <v>43186</v>
      </c>
      <c r="J147" s="63">
        <f t="shared" si="15"/>
        <v>0.10314</v>
      </c>
      <c r="K147" s="63"/>
      <c r="L147" s="63"/>
      <c r="M147" s="63">
        <f t="shared" si="16"/>
        <v>0.10314</v>
      </c>
      <c r="N147" s="63">
        <v>0.10314</v>
      </c>
      <c r="O147" s="47"/>
      <c r="P147" s="63"/>
      <c r="Q147" s="63">
        <f t="shared" si="17"/>
        <v>0.10314</v>
      </c>
      <c r="R147" s="63">
        <f>N147*0.3838</f>
        <v>3.9585131999999995E-2</v>
      </c>
      <c r="S147" s="47"/>
      <c r="T147" s="98"/>
      <c r="U147" s="98">
        <f t="shared" si="18"/>
        <v>3.9585131999999995E-2</v>
      </c>
      <c r="V147" s="47"/>
      <c r="Z147" s="63"/>
      <c r="AA147" s="63"/>
      <c r="AB147" s="71"/>
      <c r="AC147" s="71"/>
      <c r="AD147" s="63"/>
      <c r="AI147" s="39"/>
      <c r="AJ147" s="39"/>
    </row>
    <row r="148" spans="1:36" s="37" customFormat="1">
      <c r="A148" s="37" t="s">
        <v>130</v>
      </c>
      <c r="B148" s="37" t="s">
        <v>261</v>
      </c>
      <c r="C148" s="37" t="s">
        <v>262</v>
      </c>
      <c r="G148" s="38">
        <v>43271</v>
      </c>
      <c r="H148" s="38">
        <v>43270</v>
      </c>
      <c r="I148" s="38">
        <v>43277</v>
      </c>
      <c r="J148" s="63">
        <f t="shared" si="15"/>
        <v>0.16760000000000003</v>
      </c>
      <c r="K148" s="63"/>
      <c r="L148" s="63"/>
      <c r="M148" s="63">
        <f t="shared" si="16"/>
        <v>0.16760000000000003</v>
      </c>
      <c r="N148" s="63">
        <v>0.16760000000000003</v>
      </c>
      <c r="O148" s="47"/>
      <c r="P148" s="63"/>
      <c r="Q148" s="63">
        <f t="shared" si="17"/>
        <v>0.16760000000000003</v>
      </c>
      <c r="R148" s="63">
        <f>N148*0.3838</f>
        <v>6.4324880000000001E-2</v>
      </c>
      <c r="S148" s="47"/>
      <c r="T148" s="98"/>
      <c r="U148" s="98">
        <f t="shared" si="18"/>
        <v>6.4324880000000001E-2</v>
      </c>
      <c r="V148" s="47"/>
      <c r="Z148" s="63"/>
      <c r="AA148" s="63"/>
      <c r="AB148" s="71"/>
      <c r="AC148" s="71"/>
      <c r="AD148" s="63"/>
      <c r="AI148" s="39"/>
      <c r="AJ148" s="39"/>
    </row>
    <row r="149" spans="1:36" s="37" customFormat="1">
      <c r="A149" s="37" t="s">
        <v>130</v>
      </c>
      <c r="B149" s="37" t="s">
        <v>261</v>
      </c>
      <c r="C149" s="37" t="s">
        <v>262</v>
      </c>
      <c r="G149" s="38">
        <v>43369</v>
      </c>
      <c r="H149" s="38">
        <v>43368</v>
      </c>
      <c r="I149" s="38">
        <v>43375</v>
      </c>
      <c r="J149" s="63">
        <f t="shared" si="15"/>
        <v>0.22323999999999999</v>
      </c>
      <c r="K149" s="63"/>
      <c r="L149" s="63"/>
      <c r="M149" s="63">
        <f t="shared" si="16"/>
        <v>0.22323999999999999</v>
      </c>
      <c r="N149" s="63">
        <v>0.22323999999999999</v>
      </c>
      <c r="O149" s="47"/>
      <c r="P149" s="63"/>
      <c r="Q149" s="63">
        <f t="shared" si="17"/>
        <v>0.22323999999999999</v>
      </c>
      <c r="R149" s="63">
        <f>N149*0.3838</f>
        <v>8.5679511999999985E-2</v>
      </c>
      <c r="S149" s="47"/>
      <c r="T149" s="98"/>
      <c r="U149" s="98">
        <f t="shared" si="18"/>
        <v>8.5679511999999985E-2</v>
      </c>
      <c r="V149" s="47"/>
      <c r="Z149" s="63"/>
      <c r="AA149" s="63"/>
      <c r="AB149" s="71"/>
      <c r="AC149" s="71"/>
      <c r="AD149" s="63"/>
      <c r="AI149" s="39"/>
      <c r="AJ149" s="39"/>
    </row>
    <row r="150" spans="1:36" s="37" customFormat="1">
      <c r="A150" s="37" t="s">
        <v>130</v>
      </c>
      <c r="B150" s="37" t="s">
        <v>261</v>
      </c>
      <c r="C150" s="37" t="s">
        <v>262</v>
      </c>
      <c r="G150" s="38">
        <v>43462</v>
      </c>
      <c r="H150" s="38">
        <v>43461</v>
      </c>
      <c r="I150" s="38">
        <v>43469</v>
      </c>
      <c r="J150" s="63">
        <f t="shared" si="15"/>
        <v>0.18245</v>
      </c>
      <c r="K150" s="63"/>
      <c r="L150" s="63"/>
      <c r="M150" s="63">
        <f t="shared" si="16"/>
        <v>0.18245</v>
      </c>
      <c r="N150" s="63">
        <v>0.18245</v>
      </c>
      <c r="O150" s="47"/>
      <c r="P150" s="63"/>
      <c r="Q150" s="63">
        <f t="shared" si="17"/>
        <v>0.18245</v>
      </c>
      <c r="R150" s="63">
        <f>N150*0.3838</f>
        <v>7.0024309999999992E-2</v>
      </c>
      <c r="S150" s="47"/>
      <c r="T150" s="98"/>
      <c r="U150" s="98">
        <f t="shared" si="18"/>
        <v>7.0024309999999992E-2</v>
      </c>
      <c r="V150" s="47"/>
      <c r="Z150" s="63"/>
      <c r="AA150" s="63"/>
      <c r="AB150" s="71"/>
      <c r="AC150" s="71"/>
      <c r="AD150" s="63"/>
      <c r="AI150" s="39"/>
      <c r="AJ150" s="39"/>
    </row>
    <row r="151" spans="1:36" s="37" customFormat="1">
      <c r="A151" s="37" t="s">
        <v>131</v>
      </c>
      <c r="B151" s="37" t="s">
        <v>263</v>
      </c>
      <c r="C151" s="37" t="s">
        <v>264</v>
      </c>
      <c r="G151" s="38">
        <v>43180</v>
      </c>
      <c r="H151" s="38">
        <v>43179</v>
      </c>
      <c r="I151" s="38">
        <v>43186</v>
      </c>
      <c r="J151" s="63">
        <f t="shared" si="15"/>
        <v>0.12895000000000001</v>
      </c>
      <c r="K151" s="63"/>
      <c r="L151" s="63"/>
      <c r="M151" s="63">
        <f t="shared" si="16"/>
        <v>0.12895000000000001</v>
      </c>
      <c r="N151" s="63">
        <v>0.12895000000000001</v>
      </c>
      <c r="O151" s="47"/>
      <c r="P151" s="63"/>
      <c r="Q151" s="63">
        <f t="shared" si="17"/>
        <v>0.12895000000000001</v>
      </c>
      <c r="R151" s="63">
        <f>N151*0.1874</f>
        <v>2.4165230000000003E-2</v>
      </c>
      <c r="S151" s="47"/>
      <c r="T151" s="98"/>
      <c r="U151" s="98">
        <f t="shared" si="18"/>
        <v>2.4165230000000003E-2</v>
      </c>
      <c r="V151" s="47"/>
      <c r="Z151" s="63"/>
      <c r="AA151" s="63"/>
      <c r="AB151" s="71"/>
      <c r="AC151" s="71"/>
      <c r="AD151" s="63"/>
      <c r="AI151" s="39"/>
      <c r="AJ151" s="39"/>
    </row>
    <row r="152" spans="1:36" s="37" customFormat="1">
      <c r="A152" s="37" t="s">
        <v>131</v>
      </c>
      <c r="B152" s="37" t="s">
        <v>263</v>
      </c>
      <c r="C152" s="37" t="s">
        <v>264</v>
      </c>
      <c r="G152" s="38">
        <v>43271</v>
      </c>
      <c r="H152" s="38">
        <v>43270</v>
      </c>
      <c r="I152" s="38">
        <v>43277</v>
      </c>
      <c r="J152" s="63">
        <f t="shared" si="15"/>
        <v>6.411E-2</v>
      </c>
      <c r="K152" s="63"/>
      <c r="L152" s="63"/>
      <c r="M152" s="63">
        <f t="shared" si="16"/>
        <v>6.411E-2</v>
      </c>
      <c r="N152" s="63">
        <v>6.411E-2</v>
      </c>
      <c r="O152" s="47"/>
      <c r="P152" s="63"/>
      <c r="Q152" s="63">
        <f t="shared" si="17"/>
        <v>6.411E-2</v>
      </c>
      <c r="R152" s="63">
        <f>N152*0.1874</f>
        <v>1.2014214E-2</v>
      </c>
      <c r="S152" s="47"/>
      <c r="T152" s="98"/>
      <c r="U152" s="98">
        <f t="shared" si="18"/>
        <v>1.2014214E-2</v>
      </c>
      <c r="V152" s="47"/>
      <c r="Z152" s="63"/>
      <c r="AA152" s="63"/>
      <c r="AB152" s="71"/>
      <c r="AC152" s="71"/>
      <c r="AD152" s="63"/>
      <c r="AI152" s="39"/>
      <c r="AJ152" s="39"/>
    </row>
    <row r="153" spans="1:36" s="37" customFormat="1">
      <c r="A153" s="37" t="s">
        <v>131</v>
      </c>
      <c r="B153" s="37" t="s">
        <v>263</v>
      </c>
      <c r="C153" s="37" t="s">
        <v>264</v>
      </c>
      <c r="G153" s="38">
        <v>43369</v>
      </c>
      <c r="H153" s="38">
        <v>43368</v>
      </c>
      <c r="I153" s="38">
        <v>43375</v>
      </c>
      <c r="J153" s="63">
        <f t="shared" si="15"/>
        <v>5.2130000000000003E-2</v>
      </c>
      <c r="K153" s="63"/>
      <c r="L153" s="63"/>
      <c r="M153" s="63">
        <f t="shared" si="16"/>
        <v>5.2130000000000003E-2</v>
      </c>
      <c r="N153" s="63">
        <v>5.2130000000000003E-2</v>
      </c>
      <c r="O153" s="47"/>
      <c r="P153" s="63"/>
      <c r="Q153" s="63">
        <f t="shared" si="17"/>
        <v>5.2130000000000003E-2</v>
      </c>
      <c r="R153" s="63">
        <f>N153*0.1874</f>
        <v>9.7691620000000014E-3</v>
      </c>
      <c r="S153" s="47"/>
      <c r="T153" s="98"/>
      <c r="U153" s="98">
        <f t="shared" si="18"/>
        <v>9.7691620000000014E-3</v>
      </c>
      <c r="V153" s="47"/>
      <c r="Z153" s="63"/>
      <c r="AA153" s="63"/>
      <c r="AB153" s="71"/>
      <c r="AC153" s="71"/>
      <c r="AD153" s="63"/>
      <c r="AI153" s="39"/>
      <c r="AJ153" s="39"/>
    </row>
    <row r="154" spans="1:36" s="37" customFormat="1">
      <c r="A154" s="37" t="s">
        <v>131</v>
      </c>
      <c r="B154" s="37" t="s">
        <v>263</v>
      </c>
      <c r="C154" s="37" t="s">
        <v>264</v>
      </c>
      <c r="G154" s="38">
        <v>43462</v>
      </c>
      <c r="H154" s="38">
        <v>43461</v>
      </c>
      <c r="I154" s="38">
        <v>43469</v>
      </c>
      <c r="J154" s="63">
        <f t="shared" si="15"/>
        <v>3.1289999999999998E-2</v>
      </c>
      <c r="K154" s="63"/>
      <c r="L154" s="63"/>
      <c r="M154" s="63">
        <f t="shared" si="16"/>
        <v>3.1289999999999998E-2</v>
      </c>
      <c r="N154" s="63">
        <v>3.1289999999999998E-2</v>
      </c>
      <c r="O154" s="47"/>
      <c r="P154" s="63"/>
      <c r="Q154" s="63">
        <f t="shared" si="17"/>
        <v>3.1289999999999998E-2</v>
      </c>
      <c r="R154" s="63">
        <f>N154*0.1874</f>
        <v>5.8637460000000004E-3</v>
      </c>
      <c r="S154" s="47"/>
      <c r="T154" s="98"/>
      <c r="U154" s="98">
        <f t="shared" si="18"/>
        <v>5.8637460000000004E-3</v>
      </c>
      <c r="V154" s="47"/>
      <c r="Z154" s="63"/>
      <c r="AA154" s="63"/>
      <c r="AB154" s="71"/>
      <c r="AC154" s="71"/>
      <c r="AD154" s="63"/>
      <c r="AI154" s="39"/>
      <c r="AJ154" s="39"/>
    </row>
    <row r="155" spans="1:36" s="37" customFormat="1">
      <c r="A155" s="37" t="s">
        <v>132</v>
      </c>
      <c r="B155" s="37" t="s">
        <v>265</v>
      </c>
      <c r="C155" s="37" t="s">
        <v>266</v>
      </c>
      <c r="E155" s="39" t="s">
        <v>335</v>
      </c>
      <c r="G155" s="38">
        <v>43271</v>
      </c>
      <c r="H155" s="38">
        <v>43270</v>
      </c>
      <c r="I155" s="38">
        <v>43277</v>
      </c>
      <c r="J155" s="63">
        <f t="shared" si="15"/>
        <v>1.7799999999999999E-3</v>
      </c>
      <c r="K155" s="63"/>
      <c r="L155" s="63"/>
      <c r="M155" s="63">
        <f t="shared" si="16"/>
        <v>1.7799999999999999E-3</v>
      </c>
      <c r="N155" s="63">
        <f>0.00178-Z155</f>
        <v>0</v>
      </c>
      <c r="O155" s="47"/>
      <c r="P155" s="63"/>
      <c r="Q155" s="63">
        <f t="shared" si="17"/>
        <v>0</v>
      </c>
      <c r="R155" s="63"/>
      <c r="S155" s="47"/>
      <c r="T155" s="98"/>
      <c r="U155" s="98">
        <f t="shared" si="18"/>
        <v>0</v>
      </c>
      <c r="V155" s="47"/>
      <c r="Z155" s="63">
        <v>1.7799999999999999E-3</v>
      </c>
      <c r="AA155" s="63"/>
      <c r="AB155" s="71"/>
      <c r="AC155" s="71"/>
      <c r="AD155" s="63"/>
      <c r="AI155" s="39"/>
      <c r="AJ155" s="39"/>
    </row>
    <row r="156" spans="1:36" s="37" customFormat="1">
      <c r="A156" s="37" t="s">
        <v>132</v>
      </c>
      <c r="B156" s="37" t="s">
        <v>265</v>
      </c>
      <c r="C156" s="37" t="s">
        <v>266</v>
      </c>
      <c r="G156" s="38">
        <v>43462</v>
      </c>
      <c r="H156" s="38">
        <v>43461</v>
      </c>
      <c r="I156" s="38">
        <v>43469</v>
      </c>
      <c r="J156" s="63">
        <f t="shared" si="15"/>
        <v>2.1389999999999992E-2</v>
      </c>
      <c r="K156" s="63"/>
      <c r="L156" s="63"/>
      <c r="M156" s="63">
        <f t="shared" si="16"/>
        <v>2.1389999999999992E-2</v>
      </c>
      <c r="N156" s="63">
        <v>2.1389999999999992E-2</v>
      </c>
      <c r="O156" s="47"/>
      <c r="P156" s="63"/>
      <c r="Q156" s="63">
        <f t="shared" si="17"/>
        <v>2.1389999999999992E-2</v>
      </c>
      <c r="R156" s="63"/>
      <c r="S156" s="47"/>
      <c r="T156" s="98"/>
      <c r="U156" s="98">
        <f t="shared" si="18"/>
        <v>0</v>
      </c>
      <c r="V156" s="47"/>
      <c r="Z156" s="63"/>
      <c r="AA156" s="63"/>
      <c r="AB156" s="71"/>
      <c r="AC156" s="71"/>
      <c r="AD156" s="63"/>
      <c r="AI156" s="39"/>
      <c r="AJ156" s="39"/>
    </row>
    <row r="157" spans="1:36" s="37" customFormat="1">
      <c r="A157" s="37" t="s">
        <v>133</v>
      </c>
      <c r="B157" s="37" t="s">
        <v>267</v>
      </c>
      <c r="C157" s="37" t="s">
        <v>268</v>
      </c>
      <c r="G157" s="38">
        <v>43180</v>
      </c>
      <c r="H157" s="38">
        <v>43179</v>
      </c>
      <c r="I157" s="38">
        <v>43186</v>
      </c>
      <c r="J157" s="63">
        <f t="shared" si="15"/>
        <v>2.7789999999999999E-2</v>
      </c>
      <c r="K157" s="63"/>
      <c r="L157" s="63"/>
      <c r="M157" s="63">
        <f t="shared" si="16"/>
        <v>2.7789999999999999E-2</v>
      </c>
      <c r="N157" s="63">
        <v>2.7789999999999999E-2</v>
      </c>
      <c r="O157" s="47"/>
      <c r="P157" s="63"/>
      <c r="Q157" s="63">
        <f t="shared" si="17"/>
        <v>2.7789999999999999E-2</v>
      </c>
      <c r="R157" s="63"/>
      <c r="S157" s="47"/>
      <c r="T157" s="98"/>
      <c r="U157" s="98">
        <f t="shared" si="18"/>
        <v>0</v>
      </c>
      <c r="V157" s="47"/>
      <c r="Z157" s="63"/>
      <c r="AA157" s="63"/>
      <c r="AB157" s="71"/>
      <c r="AC157" s="71"/>
      <c r="AD157" s="63"/>
      <c r="AI157" s="39"/>
      <c r="AJ157" s="39"/>
    </row>
    <row r="158" spans="1:36" s="37" customFormat="1">
      <c r="A158" s="37" t="s">
        <v>133</v>
      </c>
      <c r="B158" s="37" t="s">
        <v>267</v>
      </c>
      <c r="C158" s="37" t="s">
        <v>268</v>
      </c>
      <c r="G158" s="38">
        <v>43369</v>
      </c>
      <c r="H158" s="38">
        <v>43368</v>
      </c>
      <c r="I158" s="38">
        <v>43375</v>
      </c>
      <c r="J158" s="63">
        <f t="shared" si="15"/>
        <v>3.2569999999999995E-2</v>
      </c>
      <c r="K158" s="63"/>
      <c r="L158" s="63"/>
      <c r="M158" s="63">
        <f t="shared" si="16"/>
        <v>3.2569999999999995E-2</v>
      </c>
      <c r="N158" s="63">
        <v>3.2569999999999995E-2</v>
      </c>
      <c r="O158" s="47"/>
      <c r="P158" s="63"/>
      <c r="Q158" s="63">
        <f t="shared" si="17"/>
        <v>3.2569999999999995E-2</v>
      </c>
      <c r="R158" s="63"/>
      <c r="S158" s="47"/>
      <c r="T158" s="98"/>
      <c r="U158" s="98">
        <f t="shared" si="18"/>
        <v>0</v>
      </c>
      <c r="V158" s="47"/>
      <c r="Z158" s="63"/>
      <c r="AA158" s="63"/>
      <c r="AB158" s="71"/>
      <c r="AC158" s="71"/>
      <c r="AD158" s="63"/>
      <c r="AI158" s="39"/>
      <c r="AJ158" s="39"/>
    </row>
    <row r="159" spans="1:36" s="37" customFormat="1">
      <c r="A159" s="37" t="s">
        <v>133</v>
      </c>
      <c r="B159" s="37" t="s">
        <v>267</v>
      </c>
      <c r="C159" s="37" t="s">
        <v>268</v>
      </c>
      <c r="G159" s="38">
        <v>43462</v>
      </c>
      <c r="H159" s="38">
        <v>43461</v>
      </c>
      <c r="I159" s="38">
        <v>43469</v>
      </c>
      <c r="J159" s="63">
        <f t="shared" si="15"/>
        <v>7.4029999999999985E-2</v>
      </c>
      <c r="K159" s="63"/>
      <c r="L159" s="63"/>
      <c r="M159" s="63">
        <f t="shared" si="16"/>
        <v>7.4029999999999985E-2</v>
      </c>
      <c r="N159" s="63">
        <v>7.4029999999999985E-2</v>
      </c>
      <c r="O159" s="47"/>
      <c r="P159" s="63"/>
      <c r="Q159" s="63">
        <f t="shared" si="17"/>
        <v>7.4029999999999985E-2</v>
      </c>
      <c r="R159" s="63"/>
      <c r="S159" s="47"/>
      <c r="T159" s="98"/>
      <c r="U159" s="98">
        <f t="shared" si="18"/>
        <v>0</v>
      </c>
      <c r="V159" s="47"/>
      <c r="Z159" s="63"/>
      <c r="AA159" s="63"/>
      <c r="AB159" s="71"/>
      <c r="AC159" s="71"/>
      <c r="AD159" s="63"/>
      <c r="AI159" s="39"/>
      <c r="AJ159" s="39"/>
    </row>
    <row r="160" spans="1:36" s="37" customFormat="1">
      <c r="A160" s="37" t="s">
        <v>134</v>
      </c>
      <c r="B160" s="37" t="s">
        <v>269</v>
      </c>
      <c r="C160" s="37" t="s">
        <v>270</v>
      </c>
      <c r="E160" s="39" t="s">
        <v>335</v>
      </c>
      <c r="G160" s="38">
        <v>43180</v>
      </c>
      <c r="H160" s="38">
        <v>43179</v>
      </c>
      <c r="I160" s="38">
        <v>43186</v>
      </c>
      <c r="J160" s="63">
        <f t="shared" si="15"/>
        <v>0.70738999999999996</v>
      </c>
      <c r="K160" s="63"/>
      <c r="L160" s="63"/>
      <c r="M160" s="63">
        <f t="shared" si="16"/>
        <v>0.70738999999999996</v>
      </c>
      <c r="N160" s="63">
        <f>0.70739-Z160</f>
        <v>0.37628001999999994</v>
      </c>
      <c r="O160" s="47"/>
      <c r="P160" s="63"/>
      <c r="Q160" s="63">
        <f t="shared" si="17"/>
        <v>0.37628001999999994</v>
      </c>
      <c r="R160" s="63">
        <f>N160*1</f>
        <v>0.37628001999999994</v>
      </c>
      <c r="S160" s="47"/>
      <c r="T160" s="98"/>
      <c r="U160" s="98">
        <f t="shared" si="18"/>
        <v>0.37628001999999994</v>
      </c>
      <c r="V160" s="47"/>
      <c r="Z160" s="63">
        <v>0.33110998000000003</v>
      </c>
      <c r="AA160" s="63"/>
      <c r="AB160" s="71"/>
      <c r="AC160" s="71"/>
      <c r="AD160" s="63"/>
      <c r="AI160" s="39"/>
      <c r="AJ160" s="39"/>
    </row>
    <row r="161" spans="1:36" s="37" customFormat="1">
      <c r="A161" s="37" t="s">
        <v>135</v>
      </c>
      <c r="B161" s="37" t="s">
        <v>271</v>
      </c>
      <c r="C161" s="37" t="s">
        <v>272</v>
      </c>
      <c r="G161" s="38">
        <v>43180</v>
      </c>
      <c r="H161" s="38">
        <v>43179</v>
      </c>
      <c r="I161" s="38">
        <v>43186</v>
      </c>
      <c r="J161" s="63">
        <f t="shared" si="15"/>
        <v>3.0830000000000003E-2</v>
      </c>
      <c r="K161" s="63"/>
      <c r="L161" s="63"/>
      <c r="M161" s="63">
        <f t="shared" si="16"/>
        <v>3.0830000000000003E-2</v>
      </c>
      <c r="N161" s="63">
        <v>3.0830000000000003E-2</v>
      </c>
      <c r="O161" s="47"/>
      <c r="P161" s="63"/>
      <c r="Q161" s="63">
        <f t="shared" si="17"/>
        <v>3.0830000000000003E-2</v>
      </c>
      <c r="R161" s="63"/>
      <c r="S161" s="47"/>
      <c r="T161" s="98"/>
      <c r="U161" s="98">
        <f t="shared" si="18"/>
        <v>0</v>
      </c>
      <c r="V161" s="47"/>
      <c r="Z161" s="63"/>
      <c r="AA161" s="63"/>
      <c r="AB161" s="71"/>
      <c r="AC161" s="71"/>
      <c r="AD161" s="63"/>
      <c r="AI161" s="39"/>
      <c r="AJ161" s="39"/>
    </row>
    <row r="162" spans="1:36" s="37" customFormat="1">
      <c r="A162" s="37" t="s">
        <v>135</v>
      </c>
      <c r="B162" s="37" t="s">
        <v>271</v>
      </c>
      <c r="C162" s="37" t="s">
        <v>272</v>
      </c>
      <c r="G162" s="38">
        <v>43271</v>
      </c>
      <c r="H162" s="38">
        <v>43270</v>
      </c>
      <c r="I162" s="38">
        <v>43277</v>
      </c>
      <c r="J162" s="63">
        <f t="shared" si="15"/>
        <v>0.13966000000000001</v>
      </c>
      <c r="K162" s="63"/>
      <c r="L162" s="63"/>
      <c r="M162" s="63">
        <f t="shared" si="16"/>
        <v>0.13966000000000001</v>
      </c>
      <c r="N162" s="63">
        <v>0.13966000000000001</v>
      </c>
      <c r="O162" s="47"/>
      <c r="P162" s="63"/>
      <c r="Q162" s="63">
        <f t="shared" si="17"/>
        <v>0.13966000000000001</v>
      </c>
      <c r="R162" s="63"/>
      <c r="S162" s="47"/>
      <c r="T162" s="98"/>
      <c r="U162" s="98">
        <f t="shared" si="18"/>
        <v>0</v>
      </c>
      <c r="V162" s="47"/>
      <c r="Z162" s="63"/>
      <c r="AA162" s="63"/>
      <c r="AB162" s="71"/>
      <c r="AC162" s="71"/>
      <c r="AD162" s="63"/>
      <c r="AI162" s="39"/>
      <c r="AJ162" s="39"/>
    </row>
    <row r="163" spans="1:36" s="37" customFormat="1">
      <c r="A163" s="37" t="s">
        <v>135</v>
      </c>
      <c r="B163" s="37" t="s">
        <v>271</v>
      </c>
      <c r="C163" s="37" t="s">
        <v>272</v>
      </c>
      <c r="G163" s="38">
        <v>43369</v>
      </c>
      <c r="H163" s="38">
        <v>43368</v>
      </c>
      <c r="I163" s="38">
        <v>43375</v>
      </c>
      <c r="J163" s="63">
        <f t="shared" si="15"/>
        <v>0.11444000000000001</v>
      </c>
      <c r="K163" s="63"/>
      <c r="L163" s="63"/>
      <c r="M163" s="63">
        <f t="shared" si="16"/>
        <v>0.11444000000000001</v>
      </c>
      <c r="N163" s="63">
        <v>0.11444000000000001</v>
      </c>
      <c r="O163" s="47"/>
      <c r="P163" s="63"/>
      <c r="Q163" s="63">
        <f t="shared" si="17"/>
        <v>0.11444000000000001</v>
      </c>
      <c r="R163" s="63"/>
      <c r="S163" s="47"/>
      <c r="T163" s="98"/>
      <c r="U163" s="98">
        <f t="shared" si="18"/>
        <v>0</v>
      </c>
      <c r="V163" s="47"/>
      <c r="Z163" s="63"/>
      <c r="AA163" s="63"/>
      <c r="AB163" s="71"/>
      <c r="AC163" s="71"/>
      <c r="AD163" s="63"/>
      <c r="AI163" s="39"/>
      <c r="AJ163" s="39"/>
    </row>
    <row r="164" spans="1:36" s="37" customFormat="1">
      <c r="A164" s="37" t="s">
        <v>135</v>
      </c>
      <c r="B164" s="37" t="s">
        <v>271</v>
      </c>
      <c r="C164" s="37" t="s">
        <v>272</v>
      </c>
      <c r="G164" s="38">
        <v>43462</v>
      </c>
      <c r="H164" s="38">
        <v>43461</v>
      </c>
      <c r="I164" s="38">
        <v>43469</v>
      </c>
      <c r="J164" s="63">
        <f t="shared" si="15"/>
        <v>0.10942</v>
      </c>
      <c r="K164" s="63"/>
      <c r="L164" s="63"/>
      <c r="M164" s="63">
        <f t="shared" si="16"/>
        <v>0.10942</v>
      </c>
      <c r="N164" s="63">
        <v>0.10942</v>
      </c>
      <c r="O164" s="47"/>
      <c r="P164" s="63"/>
      <c r="Q164" s="63">
        <f t="shared" si="17"/>
        <v>0.10942</v>
      </c>
      <c r="R164" s="63"/>
      <c r="S164" s="47"/>
      <c r="T164" s="98"/>
      <c r="U164" s="98">
        <f t="shared" si="18"/>
        <v>0</v>
      </c>
      <c r="V164" s="47"/>
      <c r="Z164" s="63"/>
      <c r="AA164" s="63"/>
      <c r="AB164" s="71"/>
      <c r="AC164" s="71"/>
      <c r="AD164" s="63"/>
      <c r="AI164" s="39"/>
      <c r="AJ164" s="39"/>
    </row>
    <row r="165" spans="1:36" s="37" customFormat="1">
      <c r="A165" s="37" t="s">
        <v>136</v>
      </c>
      <c r="B165" s="37" t="s">
        <v>273</v>
      </c>
      <c r="C165" s="37" t="s">
        <v>274</v>
      </c>
      <c r="G165" s="38">
        <v>43180</v>
      </c>
      <c r="H165" s="38">
        <v>43179</v>
      </c>
      <c r="I165" s="38">
        <v>43186</v>
      </c>
      <c r="J165" s="63">
        <f t="shared" si="15"/>
        <v>2.9190000000000001E-2</v>
      </c>
      <c r="K165" s="63"/>
      <c r="L165" s="63"/>
      <c r="M165" s="63">
        <f t="shared" si="16"/>
        <v>2.9190000000000001E-2</v>
      </c>
      <c r="N165" s="63">
        <v>2.9190000000000001E-2</v>
      </c>
      <c r="O165" s="47"/>
      <c r="P165" s="63"/>
      <c r="Q165" s="63">
        <f t="shared" si="17"/>
        <v>2.9190000000000001E-2</v>
      </c>
      <c r="R165" s="63">
        <f>N165*0.0174</f>
        <v>5.0790600000000003E-4</v>
      </c>
      <c r="S165" s="47"/>
      <c r="T165" s="98"/>
      <c r="U165" s="98">
        <f t="shared" si="18"/>
        <v>5.0790600000000003E-4</v>
      </c>
      <c r="V165" s="47"/>
      <c r="Z165" s="63"/>
      <c r="AA165" s="63"/>
      <c r="AB165" s="71"/>
      <c r="AC165" s="71"/>
      <c r="AD165" s="63"/>
      <c r="AI165" s="39"/>
      <c r="AJ165" s="39"/>
    </row>
    <row r="166" spans="1:36" s="37" customFormat="1">
      <c r="A166" s="37" t="s">
        <v>136</v>
      </c>
      <c r="B166" s="37" t="s">
        <v>273</v>
      </c>
      <c r="C166" s="37" t="s">
        <v>274</v>
      </c>
      <c r="G166" s="38">
        <v>43369</v>
      </c>
      <c r="H166" s="38">
        <v>43368</v>
      </c>
      <c r="I166" s="38">
        <v>43375</v>
      </c>
      <c r="J166" s="63">
        <f t="shared" si="15"/>
        <v>4.7729999999999995E-2</v>
      </c>
      <c r="K166" s="63"/>
      <c r="L166" s="63"/>
      <c r="M166" s="63">
        <f t="shared" si="16"/>
        <v>4.7729999999999995E-2</v>
      </c>
      <c r="N166" s="63">
        <v>4.7729999999999995E-2</v>
      </c>
      <c r="O166" s="47"/>
      <c r="P166" s="63"/>
      <c r="Q166" s="63">
        <f t="shared" si="17"/>
        <v>4.7729999999999995E-2</v>
      </c>
      <c r="R166" s="63">
        <f>N166*0.0174</f>
        <v>8.3050199999999989E-4</v>
      </c>
      <c r="S166" s="47"/>
      <c r="T166" s="98"/>
      <c r="U166" s="98">
        <f t="shared" si="18"/>
        <v>8.3050199999999989E-4</v>
      </c>
      <c r="V166" s="47"/>
      <c r="Z166" s="63"/>
      <c r="AA166" s="63"/>
      <c r="AB166" s="71"/>
      <c r="AC166" s="71"/>
      <c r="AD166" s="63"/>
      <c r="AI166" s="39"/>
      <c r="AJ166" s="39"/>
    </row>
    <row r="167" spans="1:36" s="37" customFormat="1">
      <c r="A167" s="37" t="s">
        <v>136</v>
      </c>
      <c r="B167" s="37" t="s">
        <v>273</v>
      </c>
      <c r="C167" s="37" t="s">
        <v>274</v>
      </c>
      <c r="G167" s="38">
        <v>43462</v>
      </c>
      <c r="H167" s="38">
        <v>43461</v>
      </c>
      <c r="I167" s="38">
        <v>43469</v>
      </c>
      <c r="J167" s="63">
        <f t="shared" si="15"/>
        <v>0.10179000000000001</v>
      </c>
      <c r="K167" s="63"/>
      <c r="L167" s="63"/>
      <c r="M167" s="63">
        <f t="shared" si="16"/>
        <v>0.10179000000000001</v>
      </c>
      <c r="N167" s="63">
        <v>0.10179000000000001</v>
      </c>
      <c r="O167" s="47"/>
      <c r="P167" s="63"/>
      <c r="Q167" s="63">
        <f t="shared" si="17"/>
        <v>0.10179000000000001</v>
      </c>
      <c r="R167" s="63">
        <f>N167*0.0174</f>
        <v>1.7711459999999999E-3</v>
      </c>
      <c r="S167" s="47"/>
      <c r="T167" s="98"/>
      <c r="U167" s="98">
        <f t="shared" si="18"/>
        <v>1.7711459999999999E-3</v>
      </c>
      <c r="V167" s="47"/>
      <c r="Z167" s="63"/>
      <c r="AA167" s="63"/>
      <c r="AB167" s="71"/>
      <c r="AC167" s="71"/>
      <c r="AD167" s="63"/>
      <c r="AI167" s="39"/>
      <c r="AJ167" s="39"/>
    </row>
    <row r="168" spans="1:36" s="37" customFormat="1">
      <c r="A168" s="37" t="s">
        <v>137</v>
      </c>
      <c r="B168" s="37" t="s">
        <v>275</v>
      </c>
      <c r="C168" s="37" t="s">
        <v>276</v>
      </c>
      <c r="G168" s="38">
        <v>43271</v>
      </c>
      <c r="H168" s="38">
        <v>43270</v>
      </c>
      <c r="I168" s="38">
        <v>43277</v>
      </c>
      <c r="J168" s="63">
        <f t="shared" si="15"/>
        <v>0.22052000000000002</v>
      </c>
      <c r="K168" s="63"/>
      <c r="L168" s="63"/>
      <c r="M168" s="63">
        <f t="shared" si="16"/>
        <v>0.22052000000000002</v>
      </c>
      <c r="N168" s="63">
        <v>0.22052000000000002</v>
      </c>
      <c r="O168" s="47"/>
      <c r="P168" s="63"/>
      <c r="Q168" s="63">
        <f t="shared" si="17"/>
        <v>0.22052000000000002</v>
      </c>
      <c r="R168" s="63">
        <f>N168*0.2686</f>
        <v>5.9231672000000006E-2</v>
      </c>
      <c r="S168" s="47"/>
      <c r="T168" s="98"/>
      <c r="U168" s="98">
        <f t="shared" si="18"/>
        <v>5.9231672000000006E-2</v>
      </c>
      <c r="V168" s="47"/>
      <c r="Z168" s="63"/>
      <c r="AA168" s="63"/>
      <c r="AB168" s="71"/>
      <c r="AC168" s="71"/>
      <c r="AD168" s="63"/>
      <c r="AI168" s="39"/>
      <c r="AJ168" s="39"/>
    </row>
    <row r="169" spans="1:36" s="37" customFormat="1">
      <c r="A169" s="37" t="s">
        <v>137</v>
      </c>
      <c r="B169" s="37" t="s">
        <v>275</v>
      </c>
      <c r="C169" s="37" t="s">
        <v>276</v>
      </c>
      <c r="G169" s="38">
        <v>43369</v>
      </c>
      <c r="H169" s="38">
        <v>43368</v>
      </c>
      <c r="I169" s="38">
        <v>43375</v>
      </c>
      <c r="J169" s="63">
        <f t="shared" si="15"/>
        <v>1.5867999999999998</v>
      </c>
      <c r="K169" s="63"/>
      <c r="L169" s="63"/>
      <c r="M169" s="63">
        <f t="shared" si="16"/>
        <v>1.5867999999999998</v>
      </c>
      <c r="N169" s="63">
        <v>0.22106999999999999</v>
      </c>
      <c r="O169" s="47">
        <v>1.3657299999999999</v>
      </c>
      <c r="P169" s="63"/>
      <c r="Q169" s="63">
        <f t="shared" si="17"/>
        <v>1.5867999999999998</v>
      </c>
      <c r="R169" s="63">
        <f>N169*0.2686</f>
        <v>5.9379401999999998E-2</v>
      </c>
      <c r="S169" s="47">
        <f>O169*0.2686</f>
        <v>0.36683507799999998</v>
      </c>
      <c r="T169" s="98"/>
      <c r="U169" s="98">
        <f t="shared" si="18"/>
        <v>0.42621447999999995</v>
      </c>
      <c r="V169" s="47"/>
      <c r="Z169" s="63"/>
      <c r="AA169" s="63"/>
      <c r="AB169" s="71"/>
      <c r="AC169" s="71"/>
      <c r="AD169" s="63"/>
      <c r="AI169" s="39"/>
      <c r="AJ169" s="39"/>
    </row>
    <row r="170" spans="1:36" s="37" customFormat="1">
      <c r="A170" s="37" t="s">
        <v>137</v>
      </c>
      <c r="B170" s="37" t="s">
        <v>275</v>
      </c>
      <c r="C170" s="37" t="s">
        <v>276</v>
      </c>
      <c r="G170" s="38">
        <v>43462</v>
      </c>
      <c r="H170" s="38">
        <v>43461</v>
      </c>
      <c r="I170" s="38">
        <v>43469</v>
      </c>
      <c r="J170" s="63">
        <f t="shared" si="15"/>
        <v>0.42259000000000008</v>
      </c>
      <c r="K170" s="63"/>
      <c r="L170" s="63"/>
      <c r="M170" s="63">
        <f t="shared" si="16"/>
        <v>0.42259000000000008</v>
      </c>
      <c r="N170" s="63">
        <v>0.42259000000000008</v>
      </c>
      <c r="O170" s="47"/>
      <c r="P170" s="63"/>
      <c r="Q170" s="63">
        <f t="shared" si="17"/>
        <v>0.42259000000000008</v>
      </c>
      <c r="R170" s="63">
        <f>N170*0.2686</f>
        <v>0.11350767400000002</v>
      </c>
      <c r="S170" s="47"/>
      <c r="T170" s="98"/>
      <c r="U170" s="98">
        <f t="shared" si="18"/>
        <v>0.11350767400000002</v>
      </c>
      <c r="V170" s="47"/>
      <c r="Z170" s="63"/>
      <c r="AA170" s="63"/>
      <c r="AB170" s="71"/>
      <c r="AC170" s="71"/>
      <c r="AD170" s="63"/>
      <c r="AI170" s="39"/>
      <c r="AJ170" s="39"/>
    </row>
    <row r="171" spans="1:36" s="37" customFormat="1">
      <c r="A171" s="37" t="s">
        <v>138</v>
      </c>
      <c r="B171" s="37" t="s">
        <v>277</v>
      </c>
      <c r="C171" s="37" t="s">
        <v>278</v>
      </c>
      <c r="G171" s="38">
        <v>43271</v>
      </c>
      <c r="H171" s="38">
        <v>43270</v>
      </c>
      <c r="I171" s="38">
        <v>43277</v>
      </c>
      <c r="J171" s="63">
        <f t="shared" si="15"/>
        <v>1.3790000000000002E-2</v>
      </c>
      <c r="K171" s="63"/>
      <c r="L171" s="63"/>
      <c r="M171" s="63">
        <f t="shared" si="16"/>
        <v>1.3790000000000002E-2</v>
      </c>
      <c r="N171" s="63">
        <v>1.3790000000000002E-2</v>
      </c>
      <c r="O171" s="47"/>
      <c r="P171" s="63"/>
      <c r="Q171" s="63">
        <f t="shared" si="17"/>
        <v>1.3790000000000002E-2</v>
      </c>
      <c r="R171" s="63">
        <f>+N171*0.4627</f>
        <v>6.380633000000001E-3</v>
      </c>
      <c r="S171" s="47"/>
      <c r="T171" s="98"/>
      <c r="U171" s="98">
        <f t="shared" si="18"/>
        <v>6.380633000000001E-3</v>
      </c>
      <c r="V171" s="47"/>
      <c r="Z171" s="63"/>
      <c r="AA171" s="63"/>
      <c r="AB171" s="71"/>
      <c r="AC171" s="71"/>
      <c r="AD171" s="63"/>
      <c r="AI171" s="39"/>
      <c r="AJ171" s="39"/>
    </row>
    <row r="172" spans="1:36" s="37" customFormat="1">
      <c r="A172" s="37" t="s">
        <v>138</v>
      </c>
      <c r="B172" s="37" t="s">
        <v>277</v>
      </c>
      <c r="C172" s="37" t="s">
        <v>278</v>
      </c>
      <c r="G172" s="38">
        <v>43369</v>
      </c>
      <c r="H172" s="38">
        <v>43368</v>
      </c>
      <c r="I172" s="38">
        <v>43375</v>
      </c>
      <c r="J172" s="63">
        <f t="shared" si="15"/>
        <v>0.11356999999999999</v>
      </c>
      <c r="K172" s="63"/>
      <c r="L172" s="63"/>
      <c r="M172" s="63">
        <f t="shared" si="16"/>
        <v>0.11356999999999999</v>
      </c>
      <c r="N172" s="63">
        <v>0.11356999999999999</v>
      </c>
      <c r="O172" s="47"/>
      <c r="P172" s="63"/>
      <c r="Q172" s="63">
        <f t="shared" si="17"/>
        <v>0.11356999999999999</v>
      </c>
      <c r="R172" s="63">
        <f>+N172*0.4627</f>
        <v>5.2548838999999993E-2</v>
      </c>
      <c r="S172" s="47"/>
      <c r="T172" s="98"/>
      <c r="U172" s="98">
        <f t="shared" si="18"/>
        <v>5.2548838999999993E-2</v>
      </c>
      <c r="V172" s="47"/>
      <c r="Z172" s="63"/>
      <c r="AA172" s="63"/>
      <c r="AB172" s="71"/>
      <c r="AC172" s="71"/>
      <c r="AD172" s="63"/>
      <c r="AI172" s="39"/>
      <c r="AJ172" s="39"/>
    </row>
    <row r="173" spans="1:36" s="37" customFormat="1">
      <c r="A173" s="37" t="s">
        <v>138</v>
      </c>
      <c r="B173" s="37" t="s">
        <v>277</v>
      </c>
      <c r="C173" s="37" t="s">
        <v>278</v>
      </c>
      <c r="G173" s="38">
        <v>43462</v>
      </c>
      <c r="H173" s="38">
        <v>43461</v>
      </c>
      <c r="I173" s="38">
        <v>43469</v>
      </c>
      <c r="J173" s="63">
        <f t="shared" si="15"/>
        <v>0.20766000000000001</v>
      </c>
      <c r="K173" s="63"/>
      <c r="L173" s="63"/>
      <c r="M173" s="63">
        <f t="shared" si="16"/>
        <v>0.20766000000000001</v>
      </c>
      <c r="N173" s="63">
        <v>0.20766000000000001</v>
      </c>
      <c r="O173" s="47"/>
      <c r="P173" s="63"/>
      <c r="Q173" s="63">
        <f t="shared" si="17"/>
        <v>0.20766000000000001</v>
      </c>
      <c r="R173" s="63">
        <f>+N173*0.4627</f>
        <v>9.6084282000000007E-2</v>
      </c>
      <c r="S173" s="47"/>
      <c r="T173" s="98"/>
      <c r="U173" s="98">
        <f t="shared" si="18"/>
        <v>9.6084282000000007E-2</v>
      </c>
      <c r="V173" s="47"/>
      <c r="Z173" s="63"/>
      <c r="AA173" s="63"/>
      <c r="AB173" s="71"/>
      <c r="AC173" s="71"/>
      <c r="AD173" s="63"/>
      <c r="AI173" s="39"/>
      <c r="AJ173" s="39"/>
    </row>
    <row r="174" spans="1:36" s="37" customFormat="1">
      <c r="A174" s="37" t="s">
        <v>139</v>
      </c>
      <c r="B174" s="37" t="s">
        <v>279</v>
      </c>
      <c r="C174" s="37" t="s">
        <v>280</v>
      </c>
      <c r="G174" s="38">
        <v>43180</v>
      </c>
      <c r="H174" s="38">
        <v>43179</v>
      </c>
      <c r="I174" s="38">
        <v>43186</v>
      </c>
      <c r="J174" s="63">
        <f t="shared" si="15"/>
        <v>4.4400000000000012E-3</v>
      </c>
      <c r="K174" s="63"/>
      <c r="L174" s="63"/>
      <c r="M174" s="63">
        <f t="shared" si="16"/>
        <v>4.4400000000000012E-3</v>
      </c>
      <c r="N174" s="63">
        <v>4.4400000000000012E-3</v>
      </c>
      <c r="O174" s="47"/>
      <c r="P174" s="63"/>
      <c r="Q174" s="63">
        <f t="shared" si="17"/>
        <v>4.4400000000000012E-3</v>
      </c>
      <c r="R174" s="63"/>
      <c r="S174" s="47"/>
      <c r="T174" s="98"/>
      <c r="U174" s="98">
        <f t="shared" si="18"/>
        <v>0</v>
      </c>
      <c r="V174" s="47"/>
      <c r="Z174" s="63"/>
      <c r="AA174" s="63"/>
      <c r="AB174" s="71"/>
      <c r="AC174" s="71"/>
      <c r="AD174" s="63"/>
      <c r="AI174" s="39"/>
      <c r="AJ174" s="39"/>
    </row>
    <row r="175" spans="1:36" s="37" customFormat="1">
      <c r="A175" s="37" t="s">
        <v>139</v>
      </c>
      <c r="B175" s="37" t="s">
        <v>279</v>
      </c>
      <c r="C175" s="37" t="s">
        <v>280</v>
      </c>
      <c r="G175" s="38">
        <v>43271</v>
      </c>
      <c r="H175" s="38">
        <v>43270</v>
      </c>
      <c r="I175" s="38">
        <v>43277</v>
      </c>
      <c r="J175" s="63">
        <f t="shared" si="15"/>
        <v>2.4380000000000002E-2</v>
      </c>
      <c r="K175" s="63"/>
      <c r="L175" s="63"/>
      <c r="M175" s="63">
        <f t="shared" si="16"/>
        <v>2.4380000000000002E-2</v>
      </c>
      <c r="N175" s="63">
        <v>2.4380000000000002E-2</v>
      </c>
      <c r="O175" s="47"/>
      <c r="P175" s="63"/>
      <c r="Q175" s="63">
        <f t="shared" si="17"/>
        <v>2.4380000000000002E-2</v>
      </c>
      <c r="R175" s="63"/>
      <c r="S175" s="47"/>
      <c r="T175" s="98"/>
      <c r="U175" s="98">
        <f t="shared" si="18"/>
        <v>0</v>
      </c>
      <c r="V175" s="47"/>
      <c r="Z175" s="63"/>
      <c r="AA175" s="63"/>
      <c r="AB175" s="71"/>
      <c r="AC175" s="71"/>
      <c r="AD175" s="63"/>
      <c r="AI175" s="39"/>
      <c r="AJ175" s="39"/>
    </row>
    <row r="176" spans="1:36" s="37" customFormat="1">
      <c r="A176" s="37" t="s">
        <v>139</v>
      </c>
      <c r="B176" s="37" t="s">
        <v>279</v>
      </c>
      <c r="C176" s="37" t="s">
        <v>280</v>
      </c>
      <c r="G176" s="38">
        <v>43369</v>
      </c>
      <c r="H176" s="38">
        <v>43368</v>
      </c>
      <c r="I176" s="38">
        <v>43375</v>
      </c>
      <c r="J176" s="63">
        <f t="shared" si="15"/>
        <v>8.5799999999999987E-2</v>
      </c>
      <c r="K176" s="63"/>
      <c r="L176" s="63"/>
      <c r="M176" s="63">
        <f t="shared" si="16"/>
        <v>8.5799999999999987E-2</v>
      </c>
      <c r="N176" s="63">
        <v>8.5799999999999987E-2</v>
      </c>
      <c r="O176" s="47"/>
      <c r="P176" s="63"/>
      <c r="Q176" s="63">
        <f t="shared" si="17"/>
        <v>8.5799999999999987E-2</v>
      </c>
      <c r="R176" s="63"/>
      <c r="S176" s="47"/>
      <c r="T176" s="98"/>
      <c r="U176" s="98">
        <f t="shared" si="18"/>
        <v>0</v>
      </c>
      <c r="V176" s="47"/>
      <c r="Z176" s="63"/>
      <c r="AA176" s="63"/>
      <c r="AB176" s="71"/>
      <c r="AC176" s="71"/>
      <c r="AD176" s="63"/>
      <c r="AI176" s="39"/>
      <c r="AJ176" s="39"/>
    </row>
    <row r="177" spans="1:36" s="37" customFormat="1">
      <c r="A177" s="37" t="s">
        <v>139</v>
      </c>
      <c r="B177" s="37" t="s">
        <v>279</v>
      </c>
      <c r="C177" s="37" t="s">
        <v>280</v>
      </c>
      <c r="G177" s="38">
        <v>43462</v>
      </c>
      <c r="H177" s="38">
        <v>43461</v>
      </c>
      <c r="I177" s="38">
        <v>43469</v>
      </c>
      <c r="J177" s="63">
        <f t="shared" si="15"/>
        <v>0.19134000000000001</v>
      </c>
      <c r="K177" s="63"/>
      <c r="L177" s="63"/>
      <c r="M177" s="63">
        <f t="shared" si="16"/>
        <v>0.19134000000000001</v>
      </c>
      <c r="N177" s="63">
        <v>0.19134000000000001</v>
      </c>
      <c r="O177" s="47"/>
      <c r="P177" s="63"/>
      <c r="Q177" s="63">
        <f t="shared" si="17"/>
        <v>0.19134000000000001</v>
      </c>
      <c r="R177" s="63"/>
      <c r="S177" s="47"/>
      <c r="T177" s="98"/>
      <c r="U177" s="98">
        <f t="shared" si="18"/>
        <v>0</v>
      </c>
      <c r="V177" s="47"/>
      <c r="Z177" s="63"/>
      <c r="AA177" s="63"/>
      <c r="AB177" s="71"/>
      <c r="AC177" s="71"/>
      <c r="AD177" s="63"/>
      <c r="AI177" s="39"/>
      <c r="AJ177" s="39"/>
    </row>
    <row r="178" spans="1:36" s="37" customFormat="1">
      <c r="A178" s="37" t="s">
        <v>140</v>
      </c>
      <c r="B178" s="37" t="s">
        <v>281</v>
      </c>
      <c r="C178" s="37" t="s">
        <v>282</v>
      </c>
      <c r="G178" s="38">
        <v>43271</v>
      </c>
      <c r="H178" s="38">
        <v>43270</v>
      </c>
      <c r="I178" s="38">
        <v>43277</v>
      </c>
      <c r="J178" s="63">
        <f t="shared" si="15"/>
        <v>1.932E-2</v>
      </c>
      <c r="K178" s="63"/>
      <c r="L178" s="63"/>
      <c r="M178" s="63">
        <f t="shared" si="16"/>
        <v>1.932E-2</v>
      </c>
      <c r="N178" s="63">
        <v>1.932E-2</v>
      </c>
      <c r="O178" s="47"/>
      <c r="P178" s="63"/>
      <c r="Q178" s="63">
        <f t="shared" si="17"/>
        <v>1.932E-2</v>
      </c>
      <c r="R178" s="63"/>
      <c r="S178" s="47"/>
      <c r="T178" s="98"/>
      <c r="U178" s="98">
        <f t="shared" si="18"/>
        <v>0</v>
      </c>
      <c r="V178" s="47"/>
      <c r="Z178" s="63"/>
      <c r="AA178" s="63"/>
      <c r="AB178" s="71"/>
      <c r="AC178" s="71"/>
      <c r="AD178" s="63"/>
      <c r="AI178" s="39"/>
      <c r="AJ178" s="39"/>
    </row>
    <row r="179" spans="1:36" s="37" customFormat="1">
      <c r="A179" s="37" t="s">
        <v>140</v>
      </c>
      <c r="B179" s="37" t="s">
        <v>281</v>
      </c>
      <c r="C179" s="37" t="s">
        <v>282</v>
      </c>
      <c r="G179" s="38">
        <v>43369</v>
      </c>
      <c r="H179" s="38">
        <v>43368</v>
      </c>
      <c r="I179" s="38">
        <v>43375</v>
      </c>
      <c r="J179" s="63">
        <f t="shared" si="15"/>
        <v>9.5399999999999985E-2</v>
      </c>
      <c r="K179" s="63"/>
      <c r="L179" s="63"/>
      <c r="M179" s="63">
        <f t="shared" si="16"/>
        <v>9.5399999999999985E-2</v>
      </c>
      <c r="N179" s="63">
        <v>9.5399999999999985E-2</v>
      </c>
      <c r="O179" s="47"/>
      <c r="P179" s="63"/>
      <c r="Q179" s="63">
        <f t="shared" si="17"/>
        <v>9.5399999999999985E-2</v>
      </c>
      <c r="R179" s="63"/>
      <c r="S179" s="47"/>
      <c r="T179" s="98"/>
      <c r="U179" s="98">
        <f t="shared" si="18"/>
        <v>0</v>
      </c>
      <c r="V179" s="47"/>
      <c r="Z179" s="63"/>
      <c r="AA179" s="63"/>
      <c r="AB179" s="71"/>
      <c r="AC179" s="71"/>
      <c r="AD179" s="63"/>
      <c r="AI179" s="39"/>
      <c r="AJ179" s="39"/>
    </row>
    <row r="180" spans="1:36" s="37" customFormat="1">
      <c r="A180" s="37" t="s">
        <v>140</v>
      </c>
      <c r="B180" s="37" t="s">
        <v>281</v>
      </c>
      <c r="C180" s="37" t="s">
        <v>282</v>
      </c>
      <c r="G180" s="38">
        <v>43462</v>
      </c>
      <c r="H180" s="38">
        <v>43461</v>
      </c>
      <c r="I180" s="38">
        <v>43469</v>
      </c>
      <c r="J180" s="63">
        <f t="shared" si="15"/>
        <v>9.6210000000000004E-2</v>
      </c>
      <c r="K180" s="63"/>
      <c r="L180" s="63"/>
      <c r="M180" s="63">
        <f t="shared" si="16"/>
        <v>9.6210000000000004E-2</v>
      </c>
      <c r="N180" s="63">
        <v>9.6210000000000004E-2</v>
      </c>
      <c r="O180" s="47"/>
      <c r="P180" s="63"/>
      <c r="Q180" s="63">
        <f t="shared" si="17"/>
        <v>9.6210000000000004E-2</v>
      </c>
      <c r="R180" s="63"/>
      <c r="S180" s="47"/>
      <c r="T180" s="98"/>
      <c r="U180" s="98">
        <f t="shared" si="18"/>
        <v>0</v>
      </c>
      <c r="V180" s="47"/>
      <c r="Z180" s="63"/>
      <c r="AA180" s="63"/>
      <c r="AB180" s="71"/>
      <c r="AC180" s="71"/>
      <c r="AD180" s="63"/>
      <c r="AI180" s="39"/>
      <c r="AJ180" s="39"/>
    </row>
    <row r="181" spans="1:36" s="37" customFormat="1">
      <c r="A181" s="37" t="s">
        <v>141</v>
      </c>
      <c r="B181" s="37" t="s">
        <v>283</v>
      </c>
      <c r="C181" s="37" t="s">
        <v>284</v>
      </c>
      <c r="G181" s="38">
        <v>43180</v>
      </c>
      <c r="H181" s="38">
        <v>43179</v>
      </c>
      <c r="I181" s="38">
        <v>43186</v>
      </c>
      <c r="J181" s="63">
        <f t="shared" si="15"/>
        <v>1.8540000000000001E-2</v>
      </c>
      <c r="K181" s="63"/>
      <c r="L181" s="63"/>
      <c r="M181" s="63">
        <f t="shared" si="16"/>
        <v>1.8540000000000001E-2</v>
      </c>
      <c r="N181" s="63">
        <v>1.8540000000000001E-2</v>
      </c>
      <c r="O181" s="47"/>
      <c r="P181" s="63"/>
      <c r="Q181" s="63">
        <f t="shared" si="17"/>
        <v>1.8540000000000001E-2</v>
      </c>
      <c r="R181" s="63"/>
      <c r="S181" s="47"/>
      <c r="T181" s="98"/>
      <c r="U181" s="98">
        <f t="shared" si="18"/>
        <v>0</v>
      </c>
      <c r="V181" s="47"/>
      <c r="Z181" s="63"/>
      <c r="AA181" s="63"/>
      <c r="AB181" s="71"/>
      <c r="AC181" s="71"/>
      <c r="AD181" s="63"/>
      <c r="AJ181" s="39"/>
    </row>
    <row r="182" spans="1:36" s="37" customFormat="1">
      <c r="A182" s="37" t="s">
        <v>141</v>
      </c>
      <c r="B182" s="37" t="s">
        <v>283</v>
      </c>
      <c r="C182" s="37" t="s">
        <v>284</v>
      </c>
      <c r="G182" s="38">
        <v>43271</v>
      </c>
      <c r="H182" s="38">
        <v>43270</v>
      </c>
      <c r="I182" s="38">
        <v>43277</v>
      </c>
      <c r="J182" s="63">
        <f t="shared" si="15"/>
        <v>7.4199999999999995E-3</v>
      </c>
      <c r="K182" s="63"/>
      <c r="L182" s="63"/>
      <c r="M182" s="63">
        <f t="shared" si="16"/>
        <v>7.4199999999999995E-3</v>
      </c>
      <c r="N182" s="63">
        <v>7.4199999999999995E-3</v>
      </c>
      <c r="O182" s="47"/>
      <c r="P182" s="63"/>
      <c r="Q182" s="63">
        <f t="shared" si="17"/>
        <v>7.4199999999999995E-3</v>
      </c>
      <c r="R182" s="63"/>
      <c r="S182" s="47"/>
      <c r="T182" s="98"/>
      <c r="U182" s="98">
        <f t="shared" si="18"/>
        <v>0</v>
      </c>
      <c r="V182" s="47"/>
      <c r="Z182" s="63"/>
      <c r="AA182" s="63"/>
      <c r="AB182" s="71"/>
      <c r="AC182" s="71"/>
      <c r="AD182" s="63"/>
      <c r="AJ182" s="39"/>
    </row>
    <row r="183" spans="1:36" s="37" customFormat="1">
      <c r="A183" s="37" t="s">
        <v>141</v>
      </c>
      <c r="B183" s="37" t="s">
        <v>283</v>
      </c>
      <c r="C183" s="37" t="s">
        <v>284</v>
      </c>
      <c r="G183" s="38">
        <v>43369</v>
      </c>
      <c r="H183" s="38">
        <v>43368</v>
      </c>
      <c r="I183" s="38">
        <v>43375</v>
      </c>
      <c r="J183" s="63">
        <f t="shared" si="15"/>
        <v>1.6039999999999999E-2</v>
      </c>
      <c r="K183" s="63"/>
      <c r="L183" s="63"/>
      <c r="M183" s="63">
        <f t="shared" si="16"/>
        <v>1.6039999999999999E-2</v>
      </c>
      <c r="N183" s="63">
        <v>1.6039999999999999E-2</v>
      </c>
      <c r="O183" s="47"/>
      <c r="P183" s="63"/>
      <c r="Q183" s="63">
        <f t="shared" si="17"/>
        <v>1.6039999999999999E-2</v>
      </c>
      <c r="R183" s="63"/>
      <c r="S183" s="47"/>
      <c r="T183" s="98"/>
      <c r="U183" s="98">
        <f t="shared" si="18"/>
        <v>0</v>
      </c>
      <c r="V183" s="47"/>
      <c r="Z183" s="63"/>
      <c r="AA183" s="63"/>
      <c r="AB183" s="71"/>
      <c r="AC183" s="71"/>
      <c r="AD183" s="63"/>
      <c r="AJ183" s="39"/>
    </row>
    <row r="184" spans="1:36" s="37" customFormat="1">
      <c r="A184" s="37" t="s">
        <v>141</v>
      </c>
      <c r="B184" s="37" t="s">
        <v>283</v>
      </c>
      <c r="C184" s="37" t="s">
        <v>284</v>
      </c>
      <c r="G184" s="38">
        <v>43462</v>
      </c>
      <c r="H184" s="38">
        <v>43461</v>
      </c>
      <c r="I184" s="38">
        <v>43469</v>
      </c>
      <c r="J184" s="63">
        <f t="shared" si="15"/>
        <v>6.0270000000000004E-2</v>
      </c>
      <c r="K184" s="63"/>
      <c r="L184" s="63"/>
      <c r="M184" s="63">
        <f t="shared" si="16"/>
        <v>6.0270000000000004E-2</v>
      </c>
      <c r="N184" s="63">
        <v>6.0270000000000004E-2</v>
      </c>
      <c r="O184" s="47"/>
      <c r="P184" s="63"/>
      <c r="Q184" s="63">
        <f t="shared" si="17"/>
        <v>6.0270000000000004E-2</v>
      </c>
      <c r="R184" s="63"/>
      <c r="S184" s="47"/>
      <c r="T184" s="98"/>
      <c r="U184" s="98">
        <f t="shared" si="18"/>
        <v>0</v>
      </c>
      <c r="V184" s="47"/>
      <c r="Z184" s="63"/>
      <c r="AA184" s="63"/>
      <c r="AB184" s="71"/>
      <c r="AC184" s="71"/>
      <c r="AD184" s="63"/>
      <c r="AJ184" s="39"/>
    </row>
    <row r="185" spans="1:36" s="37" customFormat="1">
      <c r="A185" s="37" t="s">
        <v>142</v>
      </c>
      <c r="B185" s="37" t="s">
        <v>285</v>
      </c>
      <c r="C185" s="37" t="s">
        <v>286</v>
      </c>
      <c r="G185" s="38">
        <v>43369</v>
      </c>
      <c r="H185" s="38">
        <v>43368</v>
      </c>
      <c r="I185" s="38">
        <v>43375</v>
      </c>
      <c r="J185" s="63">
        <f t="shared" si="15"/>
        <v>9.2800000000000001E-3</v>
      </c>
      <c r="K185" s="63"/>
      <c r="L185" s="63"/>
      <c r="M185" s="63">
        <f t="shared" si="16"/>
        <v>9.2800000000000001E-3</v>
      </c>
      <c r="N185" s="63">
        <v>9.2800000000000001E-3</v>
      </c>
      <c r="O185" s="47"/>
      <c r="P185" s="63"/>
      <c r="Q185" s="63">
        <f t="shared" si="17"/>
        <v>9.2800000000000001E-3</v>
      </c>
      <c r="R185" s="63">
        <f>+N185*0.5378</f>
        <v>4.9907839999999998E-3</v>
      </c>
      <c r="S185" s="47"/>
      <c r="T185" s="98"/>
      <c r="U185" s="98">
        <f t="shared" si="18"/>
        <v>4.9907839999999998E-3</v>
      </c>
      <c r="V185" s="47"/>
      <c r="Z185" s="63"/>
      <c r="AA185" s="63"/>
      <c r="AB185" s="71"/>
      <c r="AC185" s="71"/>
      <c r="AD185" s="63"/>
      <c r="AJ185" s="39"/>
    </row>
    <row r="186" spans="1:36" s="37" customFormat="1">
      <c r="A186" s="37" t="s">
        <v>142</v>
      </c>
      <c r="B186" s="37" t="s">
        <v>285</v>
      </c>
      <c r="C186" s="37" t="s">
        <v>286</v>
      </c>
      <c r="G186" s="38">
        <v>43462</v>
      </c>
      <c r="H186" s="38">
        <v>43461</v>
      </c>
      <c r="I186" s="38">
        <v>43469</v>
      </c>
      <c r="J186" s="63">
        <f t="shared" si="15"/>
        <v>4.2100000000000002E-3</v>
      </c>
      <c r="K186" s="63"/>
      <c r="L186" s="63"/>
      <c r="M186" s="63">
        <f t="shared" si="16"/>
        <v>4.2100000000000002E-3</v>
      </c>
      <c r="N186" s="63">
        <v>4.2100000000000002E-3</v>
      </c>
      <c r="O186" s="47"/>
      <c r="P186" s="63"/>
      <c r="Q186" s="63">
        <f t="shared" si="17"/>
        <v>4.2100000000000002E-3</v>
      </c>
      <c r="R186" s="63">
        <f>+N186*0.5378</f>
        <v>2.2641379999999997E-3</v>
      </c>
      <c r="S186" s="47"/>
      <c r="T186" s="98"/>
      <c r="U186" s="98">
        <f t="shared" si="18"/>
        <v>2.2641379999999997E-3</v>
      </c>
      <c r="V186" s="47"/>
      <c r="Z186" s="63"/>
      <c r="AA186" s="63"/>
      <c r="AB186" s="71"/>
      <c r="AC186" s="71"/>
      <c r="AD186" s="63"/>
      <c r="AJ186" s="39"/>
    </row>
    <row r="187" spans="1:36" s="37" customFormat="1">
      <c r="A187" s="37" t="s">
        <v>143</v>
      </c>
      <c r="B187" s="37" t="s">
        <v>287</v>
      </c>
      <c r="C187" s="37" t="s">
        <v>288</v>
      </c>
      <c r="G187" s="38">
        <v>43180</v>
      </c>
      <c r="H187" s="38">
        <v>43179</v>
      </c>
      <c r="I187" s="38">
        <v>43186</v>
      </c>
      <c r="J187" s="63">
        <f t="shared" si="15"/>
        <v>1.282E-2</v>
      </c>
      <c r="K187" s="63"/>
      <c r="L187" s="63"/>
      <c r="M187" s="63">
        <f t="shared" si="16"/>
        <v>1.282E-2</v>
      </c>
      <c r="N187" s="63">
        <v>1.282E-2</v>
      </c>
      <c r="O187" s="47"/>
      <c r="P187" s="63"/>
      <c r="Q187" s="63">
        <f t="shared" si="17"/>
        <v>1.282E-2</v>
      </c>
      <c r="R187" s="63"/>
      <c r="S187" s="47"/>
      <c r="T187" s="98"/>
      <c r="U187" s="98">
        <f t="shared" si="18"/>
        <v>0</v>
      </c>
      <c r="V187" s="47"/>
      <c r="Z187" s="63"/>
      <c r="AA187" s="63"/>
      <c r="AB187" s="71"/>
      <c r="AC187" s="71"/>
      <c r="AD187" s="63"/>
      <c r="AI187" s="39"/>
      <c r="AJ187" s="39"/>
    </row>
    <row r="188" spans="1:36" s="37" customFormat="1">
      <c r="A188" s="37" t="s">
        <v>143</v>
      </c>
      <c r="B188" s="37" t="s">
        <v>287</v>
      </c>
      <c r="C188" s="37" t="s">
        <v>288</v>
      </c>
      <c r="G188" s="38">
        <v>43271</v>
      </c>
      <c r="H188" s="38">
        <v>43270</v>
      </c>
      <c r="I188" s="38">
        <v>43277</v>
      </c>
      <c r="J188" s="63">
        <f t="shared" si="15"/>
        <v>7.8100000000000001E-3</v>
      </c>
      <c r="K188" s="63"/>
      <c r="L188" s="63"/>
      <c r="M188" s="63">
        <f t="shared" si="16"/>
        <v>7.8100000000000001E-3</v>
      </c>
      <c r="N188" s="63">
        <v>7.8100000000000001E-3</v>
      </c>
      <c r="O188" s="47"/>
      <c r="P188" s="63"/>
      <c r="Q188" s="63">
        <f t="shared" si="17"/>
        <v>7.8100000000000001E-3</v>
      </c>
      <c r="R188" s="63"/>
      <c r="S188" s="47"/>
      <c r="T188" s="98"/>
      <c r="U188" s="98">
        <f t="shared" si="18"/>
        <v>0</v>
      </c>
      <c r="V188" s="47"/>
      <c r="Z188" s="63"/>
      <c r="AA188" s="63"/>
      <c r="AB188" s="71"/>
      <c r="AC188" s="71"/>
      <c r="AD188" s="63"/>
      <c r="AI188" s="39"/>
      <c r="AJ188" s="39"/>
    </row>
    <row r="189" spans="1:36" s="37" customFormat="1">
      <c r="A189" s="37" t="s">
        <v>143</v>
      </c>
      <c r="B189" s="37" t="s">
        <v>287</v>
      </c>
      <c r="C189" s="37" t="s">
        <v>288</v>
      </c>
      <c r="G189" s="38">
        <v>43369</v>
      </c>
      <c r="H189" s="38">
        <v>43368</v>
      </c>
      <c r="I189" s="38">
        <v>43375</v>
      </c>
      <c r="J189" s="63">
        <f t="shared" si="15"/>
        <v>2.0299999999999995E-2</v>
      </c>
      <c r="K189" s="63"/>
      <c r="L189" s="63"/>
      <c r="M189" s="63">
        <f t="shared" si="16"/>
        <v>2.0299999999999995E-2</v>
      </c>
      <c r="N189" s="63">
        <v>2.0299999999999995E-2</v>
      </c>
      <c r="O189" s="47"/>
      <c r="P189" s="63"/>
      <c r="Q189" s="63">
        <f t="shared" si="17"/>
        <v>2.0299999999999995E-2</v>
      </c>
      <c r="R189" s="63"/>
      <c r="S189" s="47"/>
      <c r="T189" s="98"/>
      <c r="U189" s="98">
        <f t="shared" si="18"/>
        <v>0</v>
      </c>
      <c r="V189" s="47"/>
      <c r="Z189" s="63"/>
      <c r="AA189" s="63"/>
      <c r="AB189" s="71"/>
      <c r="AC189" s="71"/>
      <c r="AD189" s="63"/>
      <c r="AI189" s="39"/>
      <c r="AJ189" s="39"/>
    </row>
    <row r="190" spans="1:36" s="37" customFormat="1">
      <c r="A190" s="37" t="s">
        <v>143</v>
      </c>
      <c r="B190" s="37" t="s">
        <v>287</v>
      </c>
      <c r="C190" s="37" t="s">
        <v>288</v>
      </c>
      <c r="G190" s="38">
        <v>43462</v>
      </c>
      <c r="H190" s="38">
        <v>43461</v>
      </c>
      <c r="I190" s="38">
        <v>43469</v>
      </c>
      <c r="J190" s="63">
        <f t="shared" si="15"/>
        <v>5.8840000000000003E-2</v>
      </c>
      <c r="K190" s="63"/>
      <c r="L190" s="63"/>
      <c r="M190" s="63">
        <f t="shared" si="16"/>
        <v>5.8840000000000003E-2</v>
      </c>
      <c r="N190" s="63">
        <v>5.8840000000000003E-2</v>
      </c>
      <c r="O190" s="47"/>
      <c r="P190" s="63"/>
      <c r="Q190" s="63">
        <f t="shared" si="17"/>
        <v>5.8840000000000003E-2</v>
      </c>
      <c r="R190" s="63"/>
      <c r="S190" s="47"/>
      <c r="T190" s="98"/>
      <c r="U190" s="98">
        <f t="shared" si="18"/>
        <v>0</v>
      </c>
      <c r="V190" s="47"/>
      <c r="Z190" s="63"/>
      <c r="AA190" s="63"/>
      <c r="AB190" s="71"/>
      <c r="AC190" s="71"/>
      <c r="AD190" s="63"/>
      <c r="AI190" s="39"/>
      <c r="AJ190" s="39"/>
    </row>
    <row r="191" spans="1:36" s="37" customFormat="1">
      <c r="A191" s="37" t="s">
        <v>144</v>
      </c>
      <c r="B191" s="37" t="s">
        <v>289</v>
      </c>
      <c r="C191" s="37" t="s">
        <v>290</v>
      </c>
      <c r="G191" s="38">
        <v>43271</v>
      </c>
      <c r="H191" s="38">
        <v>43270</v>
      </c>
      <c r="I191" s="38">
        <v>43277</v>
      </c>
      <c r="J191" s="63">
        <f t="shared" si="15"/>
        <v>0.35070999999999997</v>
      </c>
      <c r="K191" s="63"/>
      <c r="L191" s="63"/>
      <c r="M191" s="63">
        <f t="shared" si="16"/>
        <v>0.35070999999999997</v>
      </c>
      <c r="N191" s="63">
        <v>0.35070999999999997</v>
      </c>
      <c r="O191" s="47"/>
      <c r="P191" s="63"/>
      <c r="Q191" s="63">
        <f t="shared" si="17"/>
        <v>0.35070999999999997</v>
      </c>
      <c r="R191" s="63">
        <f>N191*0.3586</f>
        <v>0.12576460599999997</v>
      </c>
      <c r="S191" s="47"/>
      <c r="T191" s="98"/>
      <c r="U191" s="98">
        <f t="shared" si="18"/>
        <v>0.12576460599999997</v>
      </c>
      <c r="V191" s="47"/>
      <c r="Z191" s="63"/>
      <c r="AA191" s="63"/>
      <c r="AB191" s="71"/>
      <c r="AC191" s="71"/>
      <c r="AD191" s="63"/>
      <c r="AI191" s="39"/>
      <c r="AJ191" s="39"/>
    </row>
    <row r="192" spans="1:36" s="37" customFormat="1">
      <c r="A192" s="37" t="s">
        <v>144</v>
      </c>
      <c r="B192" s="37" t="s">
        <v>289</v>
      </c>
      <c r="C192" s="37" t="s">
        <v>290</v>
      </c>
      <c r="G192" s="38">
        <v>43369</v>
      </c>
      <c r="H192" s="38">
        <v>43368</v>
      </c>
      <c r="I192" s="38">
        <v>43375</v>
      </c>
      <c r="J192" s="63">
        <f t="shared" si="15"/>
        <v>0.45206999999999992</v>
      </c>
      <c r="K192" s="63"/>
      <c r="L192" s="63"/>
      <c r="M192" s="63">
        <f t="shared" si="16"/>
        <v>0.45206999999999992</v>
      </c>
      <c r="N192" s="63">
        <v>0.45206999999999992</v>
      </c>
      <c r="O192" s="47"/>
      <c r="P192" s="63"/>
      <c r="Q192" s="63">
        <f t="shared" si="17"/>
        <v>0.45206999999999992</v>
      </c>
      <c r="R192" s="63">
        <f>N192*0.3586</f>
        <v>0.16211230199999996</v>
      </c>
      <c r="S192" s="47"/>
      <c r="T192" s="98"/>
      <c r="U192" s="98">
        <f t="shared" si="18"/>
        <v>0.16211230199999996</v>
      </c>
      <c r="V192" s="47"/>
      <c r="Z192" s="63"/>
      <c r="AA192" s="63"/>
      <c r="AB192" s="71"/>
      <c r="AC192" s="71"/>
      <c r="AD192" s="63"/>
      <c r="AI192" s="39"/>
      <c r="AJ192" s="39"/>
    </row>
    <row r="193" spans="1:36" s="37" customFormat="1">
      <c r="A193" s="37" t="s">
        <v>144</v>
      </c>
      <c r="B193" s="37" t="s">
        <v>289</v>
      </c>
      <c r="C193" s="37" t="s">
        <v>290</v>
      </c>
      <c r="G193" s="38">
        <v>43462</v>
      </c>
      <c r="H193" s="38">
        <v>43461</v>
      </c>
      <c r="I193" s="38">
        <v>43469</v>
      </c>
      <c r="J193" s="63">
        <f t="shared" si="15"/>
        <v>0.28296999999999994</v>
      </c>
      <c r="K193" s="63"/>
      <c r="L193" s="63"/>
      <c r="M193" s="63">
        <f t="shared" si="16"/>
        <v>0.28296999999999994</v>
      </c>
      <c r="N193" s="63">
        <v>0.28296999999999994</v>
      </c>
      <c r="O193" s="47"/>
      <c r="P193" s="63"/>
      <c r="Q193" s="63">
        <f t="shared" si="17"/>
        <v>0.28296999999999994</v>
      </c>
      <c r="R193" s="63">
        <f>N193*0.3586</f>
        <v>0.10147304199999997</v>
      </c>
      <c r="S193" s="47"/>
      <c r="T193" s="98"/>
      <c r="U193" s="98">
        <f t="shared" si="18"/>
        <v>0.10147304199999997</v>
      </c>
      <c r="V193" s="47"/>
      <c r="Z193" s="63"/>
      <c r="AA193" s="63"/>
      <c r="AB193" s="71"/>
      <c r="AC193" s="71"/>
      <c r="AD193" s="63"/>
      <c r="AI193" s="39"/>
      <c r="AJ193" s="39"/>
    </row>
    <row r="194" spans="1:36" s="37" customFormat="1">
      <c r="A194" s="37" t="s">
        <v>145</v>
      </c>
      <c r="B194" s="37" t="s">
        <v>291</v>
      </c>
      <c r="C194" s="37" t="s">
        <v>292</v>
      </c>
      <c r="G194" s="38">
        <v>43180</v>
      </c>
      <c r="H194" s="38">
        <v>43179</v>
      </c>
      <c r="I194" s="38">
        <v>43186</v>
      </c>
      <c r="J194" s="63">
        <f t="shared" si="15"/>
        <v>1.5110000000000002E-2</v>
      </c>
      <c r="K194" s="63"/>
      <c r="L194" s="63"/>
      <c r="M194" s="63">
        <f t="shared" si="16"/>
        <v>1.5110000000000002E-2</v>
      </c>
      <c r="N194" s="63">
        <v>1.5110000000000002E-2</v>
      </c>
      <c r="O194" s="47"/>
      <c r="P194" s="63"/>
      <c r="Q194" s="63">
        <f t="shared" si="17"/>
        <v>1.5110000000000002E-2</v>
      </c>
      <c r="R194" s="63"/>
      <c r="S194" s="47"/>
      <c r="T194" s="98"/>
      <c r="U194" s="98">
        <f t="shared" si="18"/>
        <v>0</v>
      </c>
      <c r="V194" s="47"/>
      <c r="Z194" s="63"/>
      <c r="AA194" s="63"/>
      <c r="AB194" s="71"/>
      <c r="AC194" s="71"/>
      <c r="AD194" s="63"/>
      <c r="AI194" s="39"/>
      <c r="AJ194" s="39"/>
    </row>
    <row r="195" spans="1:36" s="37" customFormat="1">
      <c r="A195" s="37" t="s">
        <v>145</v>
      </c>
      <c r="B195" s="37" t="s">
        <v>291</v>
      </c>
      <c r="C195" s="37" t="s">
        <v>292</v>
      </c>
      <c r="G195" s="38">
        <v>43369</v>
      </c>
      <c r="H195" s="38">
        <v>43368</v>
      </c>
      <c r="I195" s="38">
        <v>43375</v>
      </c>
      <c r="J195" s="63">
        <f t="shared" ref="J195:J258" si="19">K195+L195+M195</f>
        <v>3.0080000000000006E-2</v>
      </c>
      <c r="K195" s="63"/>
      <c r="L195" s="63"/>
      <c r="M195" s="63">
        <f t="shared" ref="M195:M258" si="20">N195+O195+V195+Z195+AB195+AD195</f>
        <v>3.0080000000000006E-2</v>
      </c>
      <c r="N195" s="63">
        <v>3.0080000000000006E-2</v>
      </c>
      <c r="O195" s="47"/>
      <c r="P195" s="63"/>
      <c r="Q195" s="63">
        <f t="shared" ref="Q195:Q258" si="21">+N195+O195+P195</f>
        <v>3.0080000000000006E-2</v>
      </c>
      <c r="R195" s="63"/>
      <c r="S195" s="47"/>
      <c r="T195" s="98"/>
      <c r="U195" s="98">
        <f t="shared" si="18"/>
        <v>0</v>
      </c>
      <c r="V195" s="47"/>
      <c r="Z195" s="63"/>
      <c r="AA195" s="63"/>
      <c r="AB195" s="71"/>
      <c r="AC195" s="71"/>
      <c r="AD195" s="63"/>
      <c r="AI195" s="39"/>
      <c r="AJ195" s="39"/>
    </row>
    <row r="196" spans="1:36" s="37" customFormat="1">
      <c r="A196" s="37" t="s">
        <v>145</v>
      </c>
      <c r="B196" s="37" t="s">
        <v>291</v>
      </c>
      <c r="C196" s="37" t="s">
        <v>292</v>
      </c>
      <c r="G196" s="38">
        <v>43462</v>
      </c>
      <c r="H196" s="38">
        <v>43461</v>
      </c>
      <c r="I196" s="38">
        <v>43469</v>
      </c>
      <c r="J196" s="63">
        <f t="shared" si="19"/>
        <v>5.058E-2</v>
      </c>
      <c r="K196" s="63"/>
      <c r="L196" s="63"/>
      <c r="M196" s="63">
        <f t="shared" si="20"/>
        <v>5.058E-2</v>
      </c>
      <c r="N196" s="63">
        <v>5.058E-2</v>
      </c>
      <c r="O196" s="47"/>
      <c r="P196" s="63"/>
      <c r="Q196" s="63">
        <f t="shared" si="21"/>
        <v>5.058E-2</v>
      </c>
      <c r="R196" s="63"/>
      <c r="S196" s="47"/>
      <c r="T196" s="98"/>
      <c r="U196" s="98">
        <f t="shared" si="18"/>
        <v>0</v>
      </c>
      <c r="V196" s="47"/>
      <c r="Z196" s="63"/>
      <c r="AA196" s="63"/>
      <c r="AB196" s="71"/>
      <c r="AC196" s="71"/>
      <c r="AD196" s="63"/>
      <c r="AI196" s="39"/>
      <c r="AJ196" s="39"/>
    </row>
    <row r="197" spans="1:36" s="37" customFormat="1">
      <c r="A197" s="37" t="s">
        <v>146</v>
      </c>
      <c r="B197" s="37" t="s">
        <v>293</v>
      </c>
      <c r="C197" s="37" t="s">
        <v>294</v>
      </c>
      <c r="G197" s="38">
        <v>43271</v>
      </c>
      <c r="H197" s="38">
        <v>43270</v>
      </c>
      <c r="I197" s="38">
        <v>43277</v>
      </c>
      <c r="J197" s="63">
        <f t="shared" si="19"/>
        <v>0.11542999999999999</v>
      </c>
      <c r="K197" s="63"/>
      <c r="L197" s="63"/>
      <c r="M197" s="63">
        <f t="shared" si="20"/>
        <v>0.11542999999999999</v>
      </c>
      <c r="N197" s="63">
        <v>0.11542999999999999</v>
      </c>
      <c r="O197" s="47"/>
      <c r="P197" s="63"/>
      <c r="Q197" s="63">
        <f t="shared" si="21"/>
        <v>0.11542999999999999</v>
      </c>
      <c r="R197" s="63">
        <f>N197*0.356</f>
        <v>4.1093079999999997E-2</v>
      </c>
      <c r="S197" s="47"/>
      <c r="T197" s="98"/>
      <c r="U197" s="98">
        <f t="shared" si="18"/>
        <v>4.1093079999999997E-2</v>
      </c>
      <c r="V197" s="47"/>
      <c r="Z197" s="63"/>
      <c r="AA197" s="63"/>
      <c r="AB197" s="71"/>
      <c r="AC197" s="71"/>
      <c r="AD197" s="63"/>
      <c r="AI197" s="39"/>
      <c r="AJ197" s="39"/>
    </row>
    <row r="198" spans="1:36" s="37" customFormat="1">
      <c r="A198" s="37" t="s">
        <v>146</v>
      </c>
      <c r="B198" s="37" t="s">
        <v>293</v>
      </c>
      <c r="C198" s="37" t="s">
        <v>294</v>
      </c>
      <c r="G198" s="38">
        <v>43369</v>
      </c>
      <c r="H198" s="38">
        <v>43368</v>
      </c>
      <c r="I198" s="38">
        <v>43375</v>
      </c>
      <c r="J198" s="63">
        <f t="shared" si="19"/>
        <v>2.4996799999999997</v>
      </c>
      <c r="K198" s="63"/>
      <c r="L198" s="63"/>
      <c r="M198" s="63">
        <f t="shared" si="20"/>
        <v>2.4996799999999997</v>
      </c>
      <c r="N198" s="63">
        <v>0.17954000000000003</v>
      </c>
      <c r="O198" s="47">
        <v>2.3201399999999999</v>
      </c>
      <c r="P198" s="63"/>
      <c r="Q198" s="63">
        <f t="shared" si="21"/>
        <v>2.4996799999999997</v>
      </c>
      <c r="R198" s="63">
        <f>N198*0.356</f>
        <v>6.3916240000000013E-2</v>
      </c>
      <c r="S198" s="47">
        <f>+O198*0.356</f>
        <v>0.82596983999999996</v>
      </c>
      <c r="T198" s="98"/>
      <c r="U198" s="98">
        <f t="shared" ref="U198:U262" si="22">+R198+S198+T198</f>
        <v>0.88988607999999991</v>
      </c>
      <c r="V198" s="47"/>
      <c r="Z198" s="63"/>
      <c r="AA198" s="63"/>
      <c r="AB198" s="71"/>
      <c r="AC198" s="71"/>
      <c r="AD198" s="63"/>
      <c r="AI198" s="39"/>
      <c r="AJ198" s="39"/>
    </row>
    <row r="199" spans="1:36" s="37" customFormat="1">
      <c r="A199" s="37" t="s">
        <v>146</v>
      </c>
      <c r="B199" s="37" t="s">
        <v>293</v>
      </c>
      <c r="C199" s="37" t="s">
        <v>294</v>
      </c>
      <c r="G199" s="38">
        <v>43462</v>
      </c>
      <c r="H199" s="38">
        <v>43461</v>
      </c>
      <c r="I199" s="38">
        <v>43469</v>
      </c>
      <c r="J199" s="63">
        <f t="shared" si="19"/>
        <v>0.26073000000000002</v>
      </c>
      <c r="K199" s="63"/>
      <c r="L199" s="63"/>
      <c r="M199" s="63">
        <f t="shared" si="20"/>
        <v>0.26073000000000002</v>
      </c>
      <c r="N199" s="63">
        <v>0.26073000000000002</v>
      </c>
      <c r="O199" s="47"/>
      <c r="P199" s="63"/>
      <c r="Q199" s="63">
        <f t="shared" si="21"/>
        <v>0.26073000000000002</v>
      </c>
      <c r="R199" s="63">
        <f>N199*0.356</f>
        <v>9.2819880000000007E-2</v>
      </c>
      <c r="S199" s="47"/>
      <c r="T199" s="98"/>
      <c r="U199" s="98">
        <f t="shared" si="22"/>
        <v>9.2819880000000007E-2</v>
      </c>
      <c r="V199" s="47"/>
      <c r="Z199" s="63"/>
      <c r="AA199" s="63"/>
      <c r="AB199" s="71"/>
      <c r="AC199" s="71"/>
      <c r="AD199" s="63"/>
      <c r="AI199" s="39"/>
      <c r="AJ199" s="39"/>
    </row>
    <row r="200" spans="1:36" s="37" customFormat="1">
      <c r="A200" s="37" t="s">
        <v>147</v>
      </c>
      <c r="B200" s="37" t="s">
        <v>295</v>
      </c>
      <c r="C200" s="37" t="s">
        <v>296</v>
      </c>
      <c r="G200" s="38">
        <v>43369</v>
      </c>
      <c r="H200" s="38">
        <v>43368</v>
      </c>
      <c r="I200" s="38">
        <v>43375</v>
      </c>
      <c r="J200" s="63">
        <f t="shared" si="19"/>
        <v>1.4419999999999999E-2</v>
      </c>
      <c r="K200" s="63"/>
      <c r="L200" s="63"/>
      <c r="M200" s="63">
        <f t="shared" si="20"/>
        <v>1.4419999999999999E-2</v>
      </c>
      <c r="N200" s="63">
        <v>1.4419999999999999E-2</v>
      </c>
      <c r="O200" s="47"/>
      <c r="P200" s="63"/>
      <c r="Q200" s="63">
        <f t="shared" si="21"/>
        <v>1.4419999999999999E-2</v>
      </c>
      <c r="R200" s="63">
        <f>N200*0.6832</f>
        <v>9.8517439999999991E-3</v>
      </c>
      <c r="S200" s="47"/>
      <c r="T200" s="98"/>
      <c r="U200" s="98">
        <f t="shared" si="22"/>
        <v>9.8517439999999991E-3</v>
      </c>
      <c r="V200" s="47"/>
      <c r="Z200" s="63"/>
      <c r="AA200" s="63"/>
      <c r="AB200" s="71"/>
      <c r="AC200" s="71"/>
      <c r="AD200" s="63"/>
      <c r="AI200" s="39"/>
      <c r="AJ200" s="39"/>
    </row>
    <row r="201" spans="1:36" s="37" customFormat="1">
      <c r="A201" s="37" t="s">
        <v>147</v>
      </c>
      <c r="B201" s="37" t="s">
        <v>295</v>
      </c>
      <c r="C201" s="37" t="s">
        <v>296</v>
      </c>
      <c r="G201" s="38">
        <v>43462</v>
      </c>
      <c r="H201" s="38">
        <v>43461</v>
      </c>
      <c r="I201" s="38">
        <v>43469</v>
      </c>
      <c r="J201" s="63">
        <f t="shared" si="19"/>
        <v>0.13564000000000001</v>
      </c>
      <c r="K201" s="63"/>
      <c r="L201" s="63"/>
      <c r="M201" s="63">
        <f t="shared" si="20"/>
        <v>0.13564000000000001</v>
      </c>
      <c r="N201" s="63">
        <v>0.13564000000000001</v>
      </c>
      <c r="O201" s="47"/>
      <c r="P201" s="63"/>
      <c r="Q201" s="63">
        <f t="shared" si="21"/>
        <v>0.13564000000000001</v>
      </c>
      <c r="R201" s="63">
        <f>N201*0.6832</f>
        <v>9.266924800000001E-2</v>
      </c>
      <c r="S201" s="47"/>
      <c r="T201" s="98"/>
      <c r="U201" s="98">
        <f t="shared" si="22"/>
        <v>9.266924800000001E-2</v>
      </c>
      <c r="V201" s="47"/>
      <c r="Z201" s="63"/>
      <c r="AA201" s="63"/>
      <c r="AB201" s="71"/>
      <c r="AC201" s="71"/>
      <c r="AD201" s="63"/>
      <c r="AI201" s="39"/>
      <c r="AJ201" s="39"/>
    </row>
    <row r="202" spans="1:36" s="37" customFormat="1">
      <c r="A202" s="37" t="s">
        <v>148</v>
      </c>
      <c r="B202" s="37" t="s">
        <v>297</v>
      </c>
      <c r="C202" s="37" t="s">
        <v>298</v>
      </c>
      <c r="G202" s="38">
        <v>43180</v>
      </c>
      <c r="H202" s="38">
        <v>43179</v>
      </c>
      <c r="I202" s="38">
        <v>43186</v>
      </c>
      <c r="J202" s="63">
        <f t="shared" si="19"/>
        <v>0.20701999999999998</v>
      </c>
      <c r="K202" s="63"/>
      <c r="L202" s="63"/>
      <c r="M202" s="63">
        <f t="shared" si="20"/>
        <v>0.20701999999999998</v>
      </c>
      <c r="N202" s="63">
        <v>0.20701999999999998</v>
      </c>
      <c r="O202" s="47"/>
      <c r="P202" s="63"/>
      <c r="Q202" s="63">
        <f t="shared" si="21"/>
        <v>0.20701999999999998</v>
      </c>
      <c r="R202" s="63">
        <f>+N202*1</f>
        <v>0.20701999999999998</v>
      </c>
      <c r="S202" s="47"/>
      <c r="T202" s="98"/>
      <c r="U202" s="98">
        <f t="shared" si="22"/>
        <v>0.20701999999999998</v>
      </c>
      <c r="V202" s="47"/>
      <c r="Z202" s="63"/>
      <c r="AA202" s="63"/>
      <c r="AB202" s="71"/>
      <c r="AC202" s="71"/>
      <c r="AD202" s="63"/>
      <c r="AI202" s="39"/>
      <c r="AJ202" s="39"/>
    </row>
    <row r="203" spans="1:36" s="37" customFormat="1">
      <c r="A203" s="37" t="s">
        <v>148</v>
      </c>
      <c r="B203" s="37" t="s">
        <v>297</v>
      </c>
      <c r="C203" s="37" t="s">
        <v>298</v>
      </c>
      <c r="G203" s="38">
        <v>43462</v>
      </c>
      <c r="H203" s="38">
        <v>43461</v>
      </c>
      <c r="I203" s="38">
        <v>43469</v>
      </c>
      <c r="J203" s="63">
        <f t="shared" si="19"/>
        <v>0.13844000000000001</v>
      </c>
      <c r="K203" s="63"/>
      <c r="L203" s="63"/>
      <c r="M203" s="63">
        <f t="shared" si="20"/>
        <v>0.13844000000000001</v>
      </c>
      <c r="N203" s="63">
        <v>0.13844000000000001</v>
      </c>
      <c r="O203" s="47"/>
      <c r="P203" s="63"/>
      <c r="Q203" s="63">
        <f t="shared" si="21"/>
        <v>0.13844000000000001</v>
      </c>
      <c r="R203" s="63">
        <f>+N203*1</f>
        <v>0.13844000000000001</v>
      </c>
      <c r="S203" s="47"/>
      <c r="T203" s="98"/>
      <c r="U203" s="98">
        <f t="shared" si="22"/>
        <v>0.13844000000000001</v>
      </c>
      <c r="V203" s="47"/>
      <c r="Z203" s="63"/>
      <c r="AA203" s="63"/>
      <c r="AB203" s="71"/>
      <c r="AC203" s="71"/>
      <c r="AD203" s="63"/>
      <c r="AI203" s="39"/>
      <c r="AJ203" s="39"/>
    </row>
    <row r="204" spans="1:36" s="37" customFormat="1">
      <c r="A204" s="37" t="s">
        <v>149</v>
      </c>
      <c r="B204" s="37" t="s">
        <v>299</v>
      </c>
      <c r="C204" s="37" t="s">
        <v>300</v>
      </c>
      <c r="G204" s="38">
        <v>43180</v>
      </c>
      <c r="H204" s="38">
        <v>43179</v>
      </c>
      <c r="I204" s="38">
        <v>43186</v>
      </c>
      <c r="J204" s="63">
        <f t="shared" si="19"/>
        <v>6.28E-3</v>
      </c>
      <c r="K204" s="63"/>
      <c r="L204" s="63"/>
      <c r="M204" s="63">
        <f t="shared" si="20"/>
        <v>6.28E-3</v>
      </c>
      <c r="N204" s="63">
        <v>6.28E-3</v>
      </c>
      <c r="O204" s="47"/>
      <c r="P204" s="63"/>
      <c r="Q204" s="63">
        <f t="shared" si="21"/>
        <v>6.28E-3</v>
      </c>
      <c r="R204" s="63"/>
      <c r="S204" s="47"/>
      <c r="T204" s="98"/>
      <c r="U204" s="98">
        <f t="shared" si="22"/>
        <v>0</v>
      </c>
      <c r="V204" s="47"/>
      <c r="Z204" s="63"/>
      <c r="AA204" s="63"/>
      <c r="AB204" s="71"/>
      <c r="AC204" s="71"/>
      <c r="AD204" s="63"/>
      <c r="AI204" s="39"/>
      <c r="AJ204" s="39"/>
    </row>
    <row r="205" spans="1:36" s="37" customFormat="1">
      <c r="A205" s="37" t="s">
        <v>149</v>
      </c>
      <c r="B205" s="37" t="s">
        <v>299</v>
      </c>
      <c r="C205" s="37" t="s">
        <v>300</v>
      </c>
      <c r="G205" s="38">
        <v>43271</v>
      </c>
      <c r="H205" s="38">
        <v>43270</v>
      </c>
      <c r="I205" s="38">
        <v>43277</v>
      </c>
      <c r="J205" s="63">
        <f t="shared" si="19"/>
        <v>2.5039999999999996E-2</v>
      </c>
      <c r="K205" s="63"/>
      <c r="L205" s="63"/>
      <c r="M205" s="63">
        <f t="shared" si="20"/>
        <v>2.5039999999999996E-2</v>
      </c>
      <c r="N205" s="63">
        <v>2.5039999999999996E-2</v>
      </c>
      <c r="O205" s="47"/>
      <c r="P205" s="63"/>
      <c r="Q205" s="63">
        <f t="shared" si="21"/>
        <v>2.5039999999999996E-2</v>
      </c>
      <c r="R205" s="63"/>
      <c r="S205" s="47"/>
      <c r="T205" s="98"/>
      <c r="U205" s="98">
        <f t="shared" si="22"/>
        <v>0</v>
      </c>
      <c r="V205" s="47"/>
      <c r="Z205" s="63"/>
      <c r="AA205" s="63"/>
      <c r="AB205" s="71"/>
      <c r="AC205" s="71"/>
      <c r="AD205" s="63"/>
      <c r="AI205" s="39"/>
      <c r="AJ205" s="39"/>
    </row>
    <row r="206" spans="1:36" s="37" customFormat="1">
      <c r="A206" s="37" t="s">
        <v>149</v>
      </c>
      <c r="B206" s="37" t="s">
        <v>299</v>
      </c>
      <c r="C206" s="37" t="s">
        <v>300</v>
      </c>
      <c r="G206" s="38">
        <v>43369</v>
      </c>
      <c r="H206" s="38">
        <v>43368</v>
      </c>
      <c r="I206" s="38">
        <v>43375</v>
      </c>
      <c r="J206" s="63">
        <f t="shared" si="19"/>
        <v>6.2810000000000019E-2</v>
      </c>
      <c r="K206" s="63"/>
      <c r="L206" s="63"/>
      <c r="M206" s="63">
        <f t="shared" si="20"/>
        <v>6.2810000000000019E-2</v>
      </c>
      <c r="N206" s="63">
        <v>6.2810000000000019E-2</v>
      </c>
      <c r="O206" s="47"/>
      <c r="P206" s="63"/>
      <c r="Q206" s="63">
        <f t="shared" si="21"/>
        <v>6.2810000000000019E-2</v>
      </c>
      <c r="R206" s="63"/>
      <c r="S206" s="47"/>
      <c r="T206" s="98"/>
      <c r="U206" s="98">
        <f t="shared" si="22"/>
        <v>0</v>
      </c>
      <c r="V206" s="47"/>
      <c r="Z206" s="63"/>
      <c r="AA206" s="63"/>
      <c r="AB206" s="71"/>
      <c r="AC206" s="71"/>
      <c r="AD206" s="63"/>
      <c r="AI206" s="39"/>
      <c r="AJ206" s="39"/>
    </row>
    <row r="207" spans="1:36" s="37" customFormat="1">
      <c r="A207" s="37" t="s">
        <v>149</v>
      </c>
      <c r="B207" s="37" t="s">
        <v>299</v>
      </c>
      <c r="C207" s="37" t="s">
        <v>300</v>
      </c>
      <c r="G207" s="38">
        <v>43462</v>
      </c>
      <c r="H207" s="38">
        <v>43461</v>
      </c>
      <c r="I207" s="38">
        <v>43469</v>
      </c>
      <c r="J207" s="63">
        <f t="shared" si="19"/>
        <v>7.9680000000000001E-2</v>
      </c>
      <c r="K207" s="63"/>
      <c r="L207" s="63"/>
      <c r="M207" s="63">
        <f t="shared" si="20"/>
        <v>7.9680000000000001E-2</v>
      </c>
      <c r="N207" s="63">
        <v>7.9680000000000001E-2</v>
      </c>
      <c r="O207" s="47"/>
      <c r="P207" s="63"/>
      <c r="Q207" s="63">
        <f t="shared" si="21"/>
        <v>7.9680000000000001E-2</v>
      </c>
      <c r="R207" s="63"/>
      <c r="S207" s="47"/>
      <c r="T207" s="98"/>
      <c r="U207" s="98">
        <f t="shared" si="22"/>
        <v>0</v>
      </c>
      <c r="V207" s="47"/>
      <c r="Z207" s="63"/>
      <c r="AA207" s="63"/>
      <c r="AB207" s="71"/>
      <c r="AC207" s="71"/>
      <c r="AD207" s="63"/>
      <c r="AI207" s="39"/>
      <c r="AJ207" s="39"/>
    </row>
    <row r="208" spans="1:36" s="37" customFormat="1">
      <c r="A208" s="37" t="s">
        <v>150</v>
      </c>
      <c r="B208" s="37" t="s">
        <v>301</v>
      </c>
      <c r="C208" s="37" t="s">
        <v>302</v>
      </c>
      <c r="G208" s="38">
        <v>43271</v>
      </c>
      <c r="H208" s="38">
        <v>43270</v>
      </c>
      <c r="I208" s="38">
        <v>43277</v>
      </c>
      <c r="J208" s="63">
        <f t="shared" si="19"/>
        <v>0.28069</v>
      </c>
      <c r="K208" s="63"/>
      <c r="L208" s="63"/>
      <c r="M208" s="63">
        <f t="shared" si="20"/>
        <v>0.28069</v>
      </c>
      <c r="N208" s="63">
        <v>0.28069</v>
      </c>
      <c r="O208" s="47"/>
      <c r="P208" s="63"/>
      <c r="Q208" s="63">
        <f t="shared" si="21"/>
        <v>0.28069</v>
      </c>
      <c r="R208" s="63">
        <f>+N208*0.0309</f>
        <v>8.6733209999999995E-3</v>
      </c>
      <c r="S208" s="47"/>
      <c r="T208" s="98"/>
      <c r="U208" s="98">
        <f t="shared" si="22"/>
        <v>8.6733209999999995E-3</v>
      </c>
      <c r="V208" s="47"/>
      <c r="Z208" s="63"/>
      <c r="AA208" s="63"/>
      <c r="AB208" s="71"/>
      <c r="AC208" s="71"/>
      <c r="AD208" s="63"/>
      <c r="AI208" s="39"/>
      <c r="AJ208" s="39"/>
    </row>
    <row r="209" spans="1:36" s="37" customFormat="1">
      <c r="A209" s="37" t="s">
        <v>150</v>
      </c>
      <c r="B209" s="37" t="s">
        <v>301</v>
      </c>
      <c r="C209" s="37" t="s">
        <v>302</v>
      </c>
      <c r="G209" s="38">
        <v>43369</v>
      </c>
      <c r="H209" s="38">
        <v>43368</v>
      </c>
      <c r="I209" s="38">
        <v>43375</v>
      </c>
      <c r="J209" s="63">
        <f t="shared" si="19"/>
        <v>0.11588999999999999</v>
      </c>
      <c r="K209" s="63"/>
      <c r="L209" s="63"/>
      <c r="M209" s="63">
        <f t="shared" si="20"/>
        <v>0.11588999999999999</v>
      </c>
      <c r="N209" s="63">
        <v>0.11588999999999999</v>
      </c>
      <c r="O209" s="47"/>
      <c r="P209" s="63"/>
      <c r="Q209" s="63">
        <f t="shared" si="21"/>
        <v>0.11588999999999999</v>
      </c>
      <c r="R209" s="63">
        <f>+N209*0.0309</f>
        <v>3.5810009999999999E-3</v>
      </c>
      <c r="S209" s="47"/>
      <c r="T209" s="98"/>
      <c r="U209" s="98">
        <f t="shared" si="22"/>
        <v>3.5810009999999999E-3</v>
      </c>
      <c r="V209" s="47"/>
      <c r="Z209" s="63"/>
      <c r="AA209" s="63"/>
      <c r="AB209" s="71"/>
      <c r="AC209" s="71"/>
      <c r="AD209" s="63"/>
      <c r="AI209" s="39"/>
      <c r="AJ209" s="39"/>
    </row>
    <row r="210" spans="1:36" s="37" customFormat="1">
      <c r="A210" s="37" t="s">
        <v>151</v>
      </c>
      <c r="B210" s="37" t="s">
        <v>303</v>
      </c>
      <c r="C210" s="37" t="s">
        <v>304</v>
      </c>
      <c r="G210" s="38">
        <v>43180</v>
      </c>
      <c r="H210" s="38">
        <v>43179</v>
      </c>
      <c r="I210" s="38">
        <v>43186</v>
      </c>
      <c r="J210" s="63">
        <f t="shared" si="19"/>
        <v>3.5099999999999999E-2</v>
      </c>
      <c r="K210" s="63"/>
      <c r="L210" s="63"/>
      <c r="M210" s="63">
        <f t="shared" si="20"/>
        <v>3.5099999999999999E-2</v>
      </c>
      <c r="N210" s="63">
        <v>3.5099999999999999E-2</v>
      </c>
      <c r="O210" s="47"/>
      <c r="P210" s="63"/>
      <c r="Q210" s="63">
        <f t="shared" si="21"/>
        <v>3.5099999999999999E-2</v>
      </c>
      <c r="R210" s="63">
        <f>+N210*0.4534</f>
        <v>1.5914339999999999E-2</v>
      </c>
      <c r="S210" s="47"/>
      <c r="T210" s="98"/>
      <c r="U210" s="98">
        <f t="shared" si="22"/>
        <v>1.5914339999999999E-2</v>
      </c>
      <c r="V210" s="47"/>
      <c r="Z210" s="63"/>
      <c r="AA210" s="63"/>
      <c r="AB210" s="71"/>
      <c r="AC210" s="71"/>
      <c r="AD210" s="63"/>
      <c r="AI210" s="39"/>
      <c r="AJ210" s="39"/>
    </row>
    <row r="211" spans="1:36" s="37" customFormat="1">
      <c r="A211" s="37" t="s">
        <v>151</v>
      </c>
      <c r="B211" s="37" t="s">
        <v>303</v>
      </c>
      <c r="C211" s="37" t="s">
        <v>304</v>
      </c>
      <c r="G211" s="38">
        <v>43271</v>
      </c>
      <c r="H211" s="38">
        <v>43270</v>
      </c>
      <c r="I211" s="38">
        <v>43277</v>
      </c>
      <c r="J211" s="63">
        <f t="shared" si="19"/>
        <v>6.1069999999999992E-2</v>
      </c>
      <c r="K211" s="63"/>
      <c r="L211" s="63"/>
      <c r="M211" s="63">
        <f t="shared" si="20"/>
        <v>6.1069999999999992E-2</v>
      </c>
      <c r="N211" s="63">
        <v>6.1069999999999992E-2</v>
      </c>
      <c r="O211" s="47"/>
      <c r="P211" s="63"/>
      <c r="Q211" s="63">
        <f t="shared" si="21"/>
        <v>6.1069999999999992E-2</v>
      </c>
      <c r="R211" s="63">
        <f>+N211*0.4534</f>
        <v>2.7689137999999999E-2</v>
      </c>
      <c r="S211" s="47"/>
      <c r="T211" s="98"/>
      <c r="U211" s="98">
        <f t="shared" si="22"/>
        <v>2.7689137999999999E-2</v>
      </c>
      <c r="V211" s="47"/>
      <c r="Z211" s="63"/>
      <c r="AA211" s="63"/>
      <c r="AB211" s="71"/>
      <c r="AC211" s="71"/>
      <c r="AD211" s="63"/>
      <c r="AI211" s="39"/>
      <c r="AJ211" s="39"/>
    </row>
    <row r="212" spans="1:36" s="37" customFormat="1">
      <c r="A212" s="37" t="s">
        <v>151</v>
      </c>
      <c r="B212" s="37" t="s">
        <v>303</v>
      </c>
      <c r="C212" s="37" t="s">
        <v>304</v>
      </c>
      <c r="G212" s="38">
        <v>43369</v>
      </c>
      <c r="H212" s="38">
        <v>43368</v>
      </c>
      <c r="I212" s="38">
        <v>43375</v>
      </c>
      <c r="J212" s="63">
        <f t="shared" si="19"/>
        <v>7.2540000000000007E-2</v>
      </c>
      <c r="K212" s="63"/>
      <c r="L212" s="63"/>
      <c r="M212" s="63">
        <f t="shared" si="20"/>
        <v>7.2540000000000007E-2</v>
      </c>
      <c r="N212" s="63">
        <v>7.2540000000000007E-2</v>
      </c>
      <c r="O212" s="47"/>
      <c r="P212" s="63"/>
      <c r="Q212" s="63">
        <f t="shared" si="21"/>
        <v>7.2540000000000007E-2</v>
      </c>
      <c r="R212" s="63">
        <f>+N212*0.4534</f>
        <v>3.2889636000000007E-2</v>
      </c>
      <c r="S212" s="47"/>
      <c r="T212" s="98"/>
      <c r="U212" s="98">
        <f t="shared" si="22"/>
        <v>3.2889636000000007E-2</v>
      </c>
      <c r="V212" s="47"/>
      <c r="Z212" s="63"/>
      <c r="AA212" s="63"/>
      <c r="AB212" s="71"/>
      <c r="AC212" s="71"/>
      <c r="AD212" s="63"/>
      <c r="AI212" s="39"/>
      <c r="AJ212" s="39"/>
    </row>
    <row r="213" spans="1:36" s="37" customFormat="1">
      <c r="A213" s="37" t="s">
        <v>151</v>
      </c>
      <c r="B213" s="37" t="s">
        <v>303</v>
      </c>
      <c r="C213" s="37" t="s">
        <v>304</v>
      </c>
      <c r="G213" s="38">
        <v>43462</v>
      </c>
      <c r="H213" s="38">
        <v>43461</v>
      </c>
      <c r="I213" s="38">
        <v>43469</v>
      </c>
      <c r="J213" s="63">
        <f t="shared" si="19"/>
        <v>6.0539999999999983E-2</v>
      </c>
      <c r="K213" s="63"/>
      <c r="L213" s="63"/>
      <c r="M213" s="63">
        <f t="shared" si="20"/>
        <v>6.0539999999999983E-2</v>
      </c>
      <c r="N213" s="63">
        <v>6.0539999999999983E-2</v>
      </c>
      <c r="O213" s="47"/>
      <c r="P213" s="63"/>
      <c r="Q213" s="63">
        <f t="shared" si="21"/>
        <v>6.0539999999999983E-2</v>
      </c>
      <c r="R213" s="63">
        <f>+N213*0.4534</f>
        <v>2.7448835999999994E-2</v>
      </c>
      <c r="S213" s="47"/>
      <c r="T213" s="98"/>
      <c r="U213" s="98">
        <f t="shared" si="22"/>
        <v>2.7448835999999994E-2</v>
      </c>
      <c r="V213" s="47"/>
      <c r="Z213" s="63"/>
      <c r="AA213" s="63"/>
      <c r="AB213" s="71"/>
      <c r="AC213" s="71"/>
      <c r="AD213" s="63"/>
      <c r="AI213" s="39"/>
      <c r="AJ213" s="39"/>
    </row>
    <row r="214" spans="1:36" s="37" customFormat="1">
      <c r="A214" s="37" t="s">
        <v>152</v>
      </c>
      <c r="B214" s="37" t="s">
        <v>305</v>
      </c>
      <c r="C214" s="37" t="s">
        <v>306</v>
      </c>
      <c r="G214" s="38">
        <v>43180</v>
      </c>
      <c r="H214" s="38">
        <v>43179</v>
      </c>
      <c r="I214" s="38">
        <v>43186</v>
      </c>
      <c r="J214" s="63">
        <f t="shared" si="19"/>
        <v>0.10655999999999999</v>
      </c>
      <c r="K214" s="63"/>
      <c r="L214" s="63"/>
      <c r="M214" s="63">
        <f t="shared" si="20"/>
        <v>0.10655999999999999</v>
      </c>
      <c r="N214" s="63">
        <v>0.10655999999999999</v>
      </c>
      <c r="O214" s="47"/>
      <c r="P214" s="63"/>
      <c r="Q214" s="63">
        <f t="shared" si="21"/>
        <v>0.10655999999999999</v>
      </c>
      <c r="R214" s="63">
        <f>+N214*0.6768</f>
        <v>7.2119807999999994E-2</v>
      </c>
      <c r="S214" s="47"/>
      <c r="T214" s="98"/>
      <c r="U214" s="98">
        <f t="shared" si="22"/>
        <v>7.2119807999999994E-2</v>
      </c>
      <c r="V214" s="47"/>
      <c r="Z214" s="63"/>
      <c r="AA214" s="63"/>
      <c r="AB214" s="71"/>
      <c r="AC214" s="71"/>
      <c r="AD214" s="63"/>
      <c r="AI214" s="39"/>
      <c r="AJ214" s="39"/>
    </row>
    <row r="215" spans="1:36" s="37" customFormat="1">
      <c r="A215" s="37" t="s">
        <v>152</v>
      </c>
      <c r="B215" s="37" t="s">
        <v>305</v>
      </c>
      <c r="C215" s="37" t="s">
        <v>306</v>
      </c>
      <c r="G215" s="38">
        <v>43271</v>
      </c>
      <c r="H215" s="38">
        <v>43270</v>
      </c>
      <c r="I215" s="38">
        <v>43277</v>
      </c>
      <c r="J215" s="63">
        <f t="shared" si="19"/>
        <v>0.12520999999999999</v>
      </c>
      <c r="K215" s="63"/>
      <c r="L215" s="63"/>
      <c r="M215" s="63">
        <f t="shared" si="20"/>
        <v>0.12520999999999999</v>
      </c>
      <c r="N215" s="63">
        <v>0.12520999999999999</v>
      </c>
      <c r="O215" s="47"/>
      <c r="P215" s="63"/>
      <c r="Q215" s="63">
        <f t="shared" si="21"/>
        <v>0.12520999999999999</v>
      </c>
      <c r="R215" s="63">
        <f>+N215*0.6768</f>
        <v>8.4742127999999986E-2</v>
      </c>
      <c r="S215" s="47"/>
      <c r="T215" s="98"/>
      <c r="U215" s="98">
        <f t="shared" si="22"/>
        <v>8.4742127999999986E-2</v>
      </c>
      <c r="V215" s="47"/>
      <c r="Z215" s="63"/>
      <c r="AA215" s="63"/>
      <c r="AB215" s="71"/>
      <c r="AC215" s="71"/>
      <c r="AD215" s="63"/>
      <c r="AI215" s="39"/>
      <c r="AJ215" s="39"/>
    </row>
    <row r="216" spans="1:36" s="37" customFormat="1">
      <c r="A216" s="37" t="s">
        <v>152</v>
      </c>
      <c r="B216" s="37" t="s">
        <v>305</v>
      </c>
      <c r="C216" s="37" t="s">
        <v>306</v>
      </c>
      <c r="G216" s="38">
        <v>43369</v>
      </c>
      <c r="H216" s="38">
        <v>43368</v>
      </c>
      <c r="I216" s="38">
        <v>43375</v>
      </c>
      <c r="J216" s="63">
        <f t="shared" si="19"/>
        <v>0.15392</v>
      </c>
      <c r="K216" s="63"/>
      <c r="L216" s="63"/>
      <c r="M216" s="63">
        <f t="shared" si="20"/>
        <v>0.15392</v>
      </c>
      <c r="N216" s="63">
        <v>0.15392</v>
      </c>
      <c r="O216" s="47"/>
      <c r="P216" s="63"/>
      <c r="Q216" s="63">
        <f t="shared" si="21"/>
        <v>0.15392</v>
      </c>
      <c r="R216" s="63">
        <f>+N216*0.6768</f>
        <v>0.104173056</v>
      </c>
      <c r="S216" s="47"/>
      <c r="T216" s="98"/>
      <c r="U216" s="98">
        <f t="shared" si="22"/>
        <v>0.104173056</v>
      </c>
      <c r="V216" s="47"/>
      <c r="Z216" s="63"/>
      <c r="AA216" s="63"/>
      <c r="AB216" s="71"/>
      <c r="AC216" s="71"/>
      <c r="AD216" s="63"/>
      <c r="AI216" s="39"/>
      <c r="AJ216" s="39"/>
    </row>
    <row r="217" spans="1:36" s="37" customFormat="1">
      <c r="A217" s="37" t="s">
        <v>153</v>
      </c>
      <c r="B217" s="37" t="s">
        <v>307</v>
      </c>
      <c r="C217" s="37" t="s">
        <v>308</v>
      </c>
      <c r="G217" s="38">
        <v>43446</v>
      </c>
      <c r="H217" s="38">
        <v>43447</v>
      </c>
      <c r="I217" s="38">
        <v>43447</v>
      </c>
      <c r="J217" s="63">
        <f t="shared" si="19"/>
        <v>2.8998849999999993E-2</v>
      </c>
      <c r="K217" s="63"/>
      <c r="L217" s="63"/>
      <c r="M217" s="63">
        <f t="shared" si="20"/>
        <v>2.8998849999999993E-2</v>
      </c>
      <c r="N217" s="63">
        <v>2.8998849999999993E-2</v>
      </c>
      <c r="O217" s="47"/>
      <c r="P217" s="63"/>
      <c r="Q217" s="63">
        <f t="shared" si="21"/>
        <v>2.8998849999999993E-2</v>
      </c>
      <c r="R217" s="63"/>
      <c r="S217" s="86"/>
      <c r="T217" s="98"/>
      <c r="U217" s="98">
        <f t="shared" si="22"/>
        <v>0</v>
      </c>
      <c r="V217" s="47"/>
      <c r="Z217" s="63"/>
      <c r="AA217" s="63"/>
      <c r="AB217" s="71"/>
      <c r="AC217" s="71"/>
      <c r="AD217" s="63"/>
      <c r="AI217" s="39"/>
      <c r="AJ217" s="39"/>
    </row>
    <row r="218" spans="1:36" s="37" customFormat="1">
      <c r="A218" s="37" t="s">
        <v>154</v>
      </c>
      <c r="B218" s="37" t="s">
        <v>309</v>
      </c>
      <c r="C218" s="37" t="s">
        <v>310</v>
      </c>
      <c r="G218" s="38">
        <v>43146</v>
      </c>
      <c r="H218" s="38">
        <v>43147</v>
      </c>
      <c r="I218" s="38">
        <v>43147</v>
      </c>
      <c r="J218" s="63">
        <f t="shared" si="19"/>
        <v>8.1338440000000012E-2</v>
      </c>
      <c r="K218" s="63"/>
      <c r="L218" s="63"/>
      <c r="M218" s="63">
        <f t="shared" si="20"/>
        <v>8.1338440000000012E-2</v>
      </c>
      <c r="N218" s="63">
        <v>8.1338440000000012E-2</v>
      </c>
      <c r="O218" s="47"/>
      <c r="P218" s="63"/>
      <c r="Q218" s="63">
        <f t="shared" si="21"/>
        <v>8.1338440000000012E-2</v>
      </c>
      <c r="R218" s="63"/>
      <c r="S218" s="86"/>
      <c r="T218" s="98"/>
      <c r="U218" s="98">
        <f t="shared" si="22"/>
        <v>0</v>
      </c>
      <c r="V218" s="47"/>
      <c r="Z218" s="63"/>
      <c r="AA218" s="63"/>
      <c r="AB218" s="71"/>
      <c r="AC218" s="71"/>
      <c r="AD218" s="63"/>
      <c r="AI218" s="39"/>
      <c r="AJ218" s="39"/>
    </row>
    <row r="219" spans="1:36" s="37" customFormat="1">
      <c r="A219" s="37" t="s">
        <v>154</v>
      </c>
      <c r="B219" s="37" t="s">
        <v>309</v>
      </c>
      <c r="C219" s="37" t="s">
        <v>310</v>
      </c>
      <c r="G219" s="38">
        <v>43174</v>
      </c>
      <c r="H219" s="38">
        <v>43175</v>
      </c>
      <c r="I219" s="38">
        <v>43175</v>
      </c>
      <c r="J219" s="63">
        <f t="shared" si="19"/>
        <v>0.13103253000000001</v>
      </c>
      <c r="K219" s="63"/>
      <c r="L219" s="63"/>
      <c r="M219" s="63">
        <f t="shared" si="20"/>
        <v>0.13103253000000001</v>
      </c>
      <c r="N219" s="63">
        <v>0.13103253000000001</v>
      </c>
      <c r="O219" s="47"/>
      <c r="P219" s="63"/>
      <c r="Q219" s="63">
        <f t="shared" si="21"/>
        <v>0.13103253000000001</v>
      </c>
      <c r="R219" s="63"/>
      <c r="S219" s="86"/>
      <c r="T219" s="98"/>
      <c r="U219" s="98">
        <f t="shared" si="22"/>
        <v>0</v>
      </c>
      <c r="V219" s="47"/>
      <c r="Z219" s="63"/>
      <c r="AA219" s="63"/>
      <c r="AB219" s="71"/>
      <c r="AC219" s="71"/>
      <c r="AD219" s="63"/>
      <c r="AI219" s="39"/>
      <c r="AJ219" s="39"/>
    </row>
    <row r="220" spans="1:36" s="37" customFormat="1">
      <c r="A220" s="37" t="s">
        <v>154</v>
      </c>
      <c r="B220" s="37" t="s">
        <v>309</v>
      </c>
      <c r="C220" s="37" t="s">
        <v>310</v>
      </c>
      <c r="G220" s="38">
        <v>43206</v>
      </c>
      <c r="H220" s="38">
        <v>43207</v>
      </c>
      <c r="I220" s="38">
        <v>43207</v>
      </c>
      <c r="J220" s="63">
        <f t="shared" si="19"/>
        <v>1.7199780000000001E-2</v>
      </c>
      <c r="K220" s="63"/>
      <c r="L220" s="63"/>
      <c r="M220" s="63">
        <f t="shared" si="20"/>
        <v>1.7199780000000001E-2</v>
      </c>
      <c r="N220" s="63">
        <v>1.7199780000000001E-2</v>
      </c>
      <c r="O220" s="47"/>
      <c r="P220" s="63"/>
      <c r="Q220" s="63">
        <f t="shared" si="21"/>
        <v>1.7199780000000001E-2</v>
      </c>
      <c r="R220" s="63"/>
      <c r="S220" s="86"/>
      <c r="T220" s="98"/>
      <c r="U220" s="98">
        <f t="shared" si="22"/>
        <v>0</v>
      </c>
      <c r="V220" s="47"/>
      <c r="Z220" s="63"/>
      <c r="AA220" s="63"/>
      <c r="AB220" s="71"/>
      <c r="AC220" s="71"/>
      <c r="AD220" s="63"/>
      <c r="AI220" s="39"/>
      <c r="AJ220" s="39"/>
    </row>
    <row r="221" spans="1:36" s="37" customFormat="1">
      <c r="A221" s="37" t="s">
        <v>154</v>
      </c>
      <c r="B221" s="37" t="s">
        <v>309</v>
      </c>
      <c r="C221" s="37" t="s">
        <v>310</v>
      </c>
      <c r="G221" s="38">
        <v>43235</v>
      </c>
      <c r="H221" s="38">
        <v>43236</v>
      </c>
      <c r="I221" s="38">
        <v>43236</v>
      </c>
      <c r="J221" s="63">
        <f t="shared" si="19"/>
        <v>4.4064300000000001E-2</v>
      </c>
      <c r="K221" s="63"/>
      <c r="L221" s="63"/>
      <c r="M221" s="63">
        <f t="shared" si="20"/>
        <v>4.4064300000000001E-2</v>
      </c>
      <c r="N221" s="63">
        <v>4.4064300000000001E-2</v>
      </c>
      <c r="O221" s="47"/>
      <c r="P221" s="63"/>
      <c r="Q221" s="63">
        <f t="shared" si="21"/>
        <v>4.4064300000000001E-2</v>
      </c>
      <c r="R221" s="63"/>
      <c r="S221" s="86"/>
      <c r="T221" s="98"/>
      <c r="U221" s="98">
        <f t="shared" si="22"/>
        <v>0</v>
      </c>
      <c r="V221" s="47"/>
      <c r="Z221" s="63"/>
      <c r="AA221" s="63"/>
      <c r="AB221" s="71"/>
      <c r="AC221" s="71"/>
      <c r="AD221" s="63"/>
      <c r="AI221" s="39"/>
      <c r="AJ221" s="39"/>
    </row>
    <row r="222" spans="1:36" s="37" customFormat="1">
      <c r="A222" s="37" t="s">
        <v>154</v>
      </c>
      <c r="B222" s="37" t="s">
        <v>309</v>
      </c>
      <c r="C222" s="37" t="s">
        <v>310</v>
      </c>
      <c r="G222" s="38">
        <v>43266</v>
      </c>
      <c r="H222" s="38">
        <v>43269</v>
      </c>
      <c r="I222" s="38">
        <v>43269</v>
      </c>
      <c r="J222" s="63">
        <f t="shared" si="19"/>
        <v>3.9245710000000003E-2</v>
      </c>
      <c r="K222" s="63"/>
      <c r="L222" s="63"/>
      <c r="M222" s="63">
        <f t="shared" si="20"/>
        <v>3.9245710000000003E-2</v>
      </c>
      <c r="N222" s="63">
        <v>3.9245710000000003E-2</v>
      </c>
      <c r="O222" s="47"/>
      <c r="P222" s="63"/>
      <c r="Q222" s="63">
        <f t="shared" si="21"/>
        <v>3.9245710000000003E-2</v>
      </c>
      <c r="R222" s="63"/>
      <c r="S222" s="86"/>
      <c r="T222" s="98"/>
      <c r="U222" s="98">
        <f t="shared" si="22"/>
        <v>0</v>
      </c>
      <c r="V222" s="47"/>
      <c r="Z222" s="63"/>
      <c r="AA222" s="63"/>
      <c r="AB222" s="71"/>
      <c r="AC222" s="71"/>
      <c r="AD222" s="63"/>
      <c r="AI222" s="39"/>
      <c r="AJ222" s="39"/>
    </row>
    <row r="223" spans="1:36" s="37" customFormat="1">
      <c r="A223" s="37" t="s">
        <v>154</v>
      </c>
      <c r="B223" s="37" t="s">
        <v>309</v>
      </c>
      <c r="C223" s="37" t="s">
        <v>310</v>
      </c>
      <c r="G223" s="38">
        <v>43297</v>
      </c>
      <c r="H223" s="38">
        <v>43298</v>
      </c>
      <c r="I223" s="38">
        <v>43298</v>
      </c>
      <c r="J223" s="63">
        <f t="shared" si="19"/>
        <v>4.764158000000001E-2</v>
      </c>
      <c r="K223" s="63"/>
      <c r="L223" s="63"/>
      <c r="M223" s="63">
        <f t="shared" si="20"/>
        <v>4.764158000000001E-2</v>
      </c>
      <c r="N223" s="63">
        <v>4.764158000000001E-2</v>
      </c>
      <c r="O223" s="47"/>
      <c r="P223" s="63"/>
      <c r="Q223" s="63">
        <f t="shared" si="21"/>
        <v>4.764158000000001E-2</v>
      </c>
      <c r="R223" s="63"/>
      <c r="S223" s="86"/>
      <c r="T223" s="98"/>
      <c r="U223" s="98">
        <f t="shared" si="22"/>
        <v>0</v>
      </c>
      <c r="V223" s="47"/>
      <c r="Z223" s="63"/>
      <c r="AA223" s="63"/>
      <c r="AB223" s="71"/>
      <c r="AC223" s="71"/>
      <c r="AD223" s="63"/>
      <c r="AI223" s="39"/>
      <c r="AJ223" s="39"/>
    </row>
    <row r="224" spans="1:36" s="37" customFormat="1">
      <c r="A224" s="37" t="s">
        <v>154</v>
      </c>
      <c r="B224" s="37" t="s">
        <v>309</v>
      </c>
      <c r="C224" s="37" t="s">
        <v>310</v>
      </c>
      <c r="G224" s="38">
        <v>43327</v>
      </c>
      <c r="H224" s="38">
        <v>43328</v>
      </c>
      <c r="I224" s="38">
        <v>43328</v>
      </c>
      <c r="J224" s="63">
        <f t="shared" si="19"/>
        <v>6.4495179999999999E-2</v>
      </c>
      <c r="K224" s="63"/>
      <c r="L224" s="63"/>
      <c r="M224" s="63">
        <f t="shared" si="20"/>
        <v>6.4495179999999999E-2</v>
      </c>
      <c r="N224" s="63">
        <v>6.4495179999999999E-2</v>
      </c>
      <c r="O224" s="47"/>
      <c r="P224" s="63"/>
      <c r="Q224" s="63">
        <f t="shared" si="21"/>
        <v>6.4495179999999999E-2</v>
      </c>
      <c r="R224" s="63"/>
      <c r="S224" s="86"/>
      <c r="T224" s="98"/>
      <c r="U224" s="98">
        <f t="shared" si="22"/>
        <v>0</v>
      </c>
      <c r="V224" s="47"/>
      <c r="Z224" s="63"/>
      <c r="AA224" s="63"/>
      <c r="AB224" s="71"/>
      <c r="AC224" s="71"/>
      <c r="AD224" s="63"/>
      <c r="AI224" s="39"/>
      <c r="AJ224" s="39"/>
    </row>
    <row r="225" spans="1:36" s="37" customFormat="1">
      <c r="A225" s="37" t="s">
        <v>154</v>
      </c>
      <c r="B225" s="37" t="s">
        <v>309</v>
      </c>
      <c r="C225" s="37" t="s">
        <v>310</v>
      </c>
      <c r="G225" s="38">
        <v>43360</v>
      </c>
      <c r="H225" s="38">
        <v>43361</v>
      </c>
      <c r="I225" s="38">
        <v>43361</v>
      </c>
      <c r="J225" s="63">
        <f t="shared" si="19"/>
        <v>0.10894824</v>
      </c>
      <c r="K225" s="63"/>
      <c r="L225" s="63"/>
      <c r="M225" s="63">
        <f t="shared" si="20"/>
        <v>0.10894824</v>
      </c>
      <c r="N225" s="63">
        <v>0.10894824</v>
      </c>
      <c r="O225" s="47"/>
      <c r="P225" s="63"/>
      <c r="Q225" s="63">
        <f t="shared" si="21"/>
        <v>0.10894824</v>
      </c>
      <c r="R225" s="63"/>
      <c r="S225" s="86"/>
      <c r="T225" s="98"/>
      <c r="U225" s="98">
        <f t="shared" si="22"/>
        <v>0</v>
      </c>
      <c r="V225" s="47"/>
      <c r="Z225" s="63"/>
      <c r="AA225" s="63"/>
      <c r="AB225" s="71"/>
      <c r="AC225" s="71"/>
      <c r="AD225" s="63"/>
      <c r="AI225" s="39"/>
      <c r="AJ225" s="39"/>
    </row>
    <row r="226" spans="1:36" s="37" customFormat="1">
      <c r="A226" s="37" t="s">
        <v>154</v>
      </c>
      <c r="B226" s="37" t="s">
        <v>309</v>
      </c>
      <c r="C226" s="37" t="s">
        <v>310</v>
      </c>
      <c r="G226" s="38">
        <v>43388</v>
      </c>
      <c r="H226" s="38">
        <v>43389</v>
      </c>
      <c r="I226" s="38">
        <v>43389</v>
      </c>
      <c r="J226" s="63">
        <f t="shared" si="19"/>
        <v>0.11689582999999999</v>
      </c>
      <c r="K226" s="63"/>
      <c r="L226" s="63"/>
      <c r="M226" s="63">
        <f t="shared" si="20"/>
        <v>0.11689582999999999</v>
      </c>
      <c r="N226" s="63">
        <v>0.11689582999999999</v>
      </c>
      <c r="O226" s="47"/>
      <c r="P226" s="63"/>
      <c r="Q226" s="63">
        <f t="shared" si="21"/>
        <v>0.11689582999999999</v>
      </c>
      <c r="R226" s="63"/>
      <c r="S226" s="86"/>
      <c r="T226" s="98"/>
      <c r="U226" s="98">
        <f t="shared" si="22"/>
        <v>0</v>
      </c>
      <c r="V226" s="47"/>
      <c r="Z226" s="63"/>
      <c r="AA226" s="63"/>
      <c r="AB226" s="71"/>
      <c r="AC226" s="71"/>
      <c r="AD226" s="63"/>
      <c r="AI226" s="39"/>
      <c r="AJ226" s="39"/>
    </row>
    <row r="227" spans="1:36" s="37" customFormat="1">
      <c r="A227" s="37" t="s">
        <v>154</v>
      </c>
      <c r="B227" s="37" t="s">
        <v>309</v>
      </c>
      <c r="C227" s="37" t="s">
        <v>310</v>
      </c>
      <c r="G227" s="38">
        <v>43419</v>
      </c>
      <c r="H227" s="38">
        <v>43420</v>
      </c>
      <c r="I227" s="38">
        <v>43420</v>
      </c>
      <c r="J227" s="63">
        <f t="shared" si="19"/>
        <v>0.11901197000000002</v>
      </c>
      <c r="K227" s="63"/>
      <c r="L227" s="63"/>
      <c r="M227" s="63">
        <f t="shared" si="20"/>
        <v>0.11901197000000002</v>
      </c>
      <c r="N227" s="63">
        <v>0.11901197000000002</v>
      </c>
      <c r="O227" s="47"/>
      <c r="P227" s="63"/>
      <c r="Q227" s="63">
        <f t="shared" si="21"/>
        <v>0.11901197000000002</v>
      </c>
      <c r="R227" s="63"/>
      <c r="S227" s="86"/>
      <c r="T227" s="98"/>
      <c r="U227" s="98">
        <f t="shared" si="22"/>
        <v>0</v>
      </c>
      <c r="V227" s="47"/>
      <c r="Z227" s="63"/>
      <c r="AA227" s="63"/>
      <c r="AB227" s="71"/>
      <c r="AC227" s="71"/>
      <c r="AD227" s="63"/>
      <c r="AI227" s="39"/>
      <c r="AJ227" s="39"/>
    </row>
    <row r="228" spans="1:36" s="37" customFormat="1">
      <c r="A228" s="37" t="s">
        <v>154</v>
      </c>
      <c r="B228" s="37" t="s">
        <v>309</v>
      </c>
      <c r="C228" s="37" t="s">
        <v>310</v>
      </c>
      <c r="G228" s="38">
        <v>43465</v>
      </c>
      <c r="H228" s="38">
        <v>43467</v>
      </c>
      <c r="I228" s="38">
        <v>43467</v>
      </c>
      <c r="J228" s="63">
        <f t="shared" si="19"/>
        <v>1.4408419100000001</v>
      </c>
      <c r="K228" s="63"/>
      <c r="L228" s="63"/>
      <c r="M228" s="63">
        <f t="shared" si="20"/>
        <v>1.4408419100000001</v>
      </c>
      <c r="N228" s="63">
        <v>1.4408419100000001</v>
      </c>
      <c r="O228" s="47"/>
      <c r="P228" s="63"/>
      <c r="Q228" s="63">
        <f t="shared" si="21"/>
        <v>1.4408419100000001</v>
      </c>
      <c r="R228" s="63"/>
      <c r="S228" s="86"/>
      <c r="T228" s="98"/>
      <c r="U228" s="98">
        <f t="shared" ref="U228" si="23">+R228+S228+T228</f>
        <v>0</v>
      </c>
      <c r="V228" s="47"/>
      <c r="Z228" s="63"/>
      <c r="AA228" s="63"/>
      <c r="AB228" s="71"/>
      <c r="AC228" s="71"/>
      <c r="AD228" s="63"/>
      <c r="AJ228" s="39"/>
    </row>
    <row r="229" spans="1:36" s="37" customFormat="1">
      <c r="A229" s="37" t="s">
        <v>155</v>
      </c>
      <c r="B229" s="37" t="s">
        <v>311</v>
      </c>
      <c r="C229" s="37" t="s">
        <v>312</v>
      </c>
      <c r="G229" s="38">
        <v>43446</v>
      </c>
      <c r="H229" s="38">
        <v>43447</v>
      </c>
      <c r="I229" s="38">
        <v>43447</v>
      </c>
      <c r="J229" s="63">
        <f t="shared" si="19"/>
        <v>0.10847732</v>
      </c>
      <c r="K229" s="63"/>
      <c r="L229" s="63"/>
      <c r="M229" s="63">
        <f t="shared" si="20"/>
        <v>0.10847732</v>
      </c>
      <c r="N229" s="63">
        <v>0.10847732</v>
      </c>
      <c r="O229" s="47"/>
      <c r="P229" s="63"/>
      <c r="Q229" s="63">
        <f t="shared" si="21"/>
        <v>0.10847732</v>
      </c>
      <c r="R229" s="63"/>
      <c r="S229" s="86"/>
      <c r="T229" s="98"/>
      <c r="U229" s="98">
        <f t="shared" si="22"/>
        <v>0</v>
      </c>
      <c r="V229" s="47"/>
      <c r="Z229" s="63"/>
      <c r="AA229" s="63"/>
      <c r="AB229" s="71"/>
      <c r="AC229" s="71"/>
      <c r="AD229" s="63"/>
      <c r="AJ229" s="39"/>
    </row>
    <row r="230" spans="1:36" s="37" customFormat="1">
      <c r="A230" s="37" t="s">
        <v>155</v>
      </c>
      <c r="B230" s="37" t="s">
        <v>311</v>
      </c>
      <c r="C230" s="37" t="s">
        <v>312</v>
      </c>
      <c r="G230" s="38">
        <v>43327</v>
      </c>
      <c r="H230" s="38">
        <v>43328</v>
      </c>
      <c r="I230" s="38">
        <v>43328</v>
      </c>
      <c r="J230" s="63">
        <f t="shared" si="19"/>
        <v>2.16195</v>
      </c>
      <c r="K230" s="63"/>
      <c r="L230" s="63"/>
      <c r="M230" s="63">
        <f t="shared" si="20"/>
        <v>2.16195</v>
      </c>
      <c r="N230" s="63">
        <v>0</v>
      </c>
      <c r="O230" s="47">
        <v>2.16195</v>
      </c>
      <c r="P230" s="63"/>
      <c r="Q230" s="63">
        <f t="shared" si="21"/>
        <v>2.16195</v>
      </c>
      <c r="R230" s="63"/>
      <c r="S230" s="86"/>
      <c r="T230" s="98"/>
      <c r="U230" s="98">
        <f t="shared" si="22"/>
        <v>0</v>
      </c>
      <c r="V230" s="47"/>
      <c r="Z230" s="63"/>
      <c r="AA230" s="63"/>
      <c r="AB230" s="71"/>
      <c r="AC230" s="71"/>
      <c r="AD230" s="63"/>
      <c r="AJ230" s="39"/>
    </row>
    <row r="231" spans="1:36" s="37" customFormat="1">
      <c r="A231" s="37" t="s">
        <v>156</v>
      </c>
      <c r="B231" s="37" t="s">
        <v>313</v>
      </c>
      <c r="C231" s="37" t="s">
        <v>314</v>
      </c>
      <c r="G231" s="38">
        <v>43446</v>
      </c>
      <c r="H231" s="38">
        <v>43447</v>
      </c>
      <c r="I231" s="38">
        <v>43447</v>
      </c>
      <c r="J231" s="63">
        <f t="shared" si="19"/>
        <v>1.3630699999999998</v>
      </c>
      <c r="K231" s="63"/>
      <c r="L231" s="63"/>
      <c r="M231" s="63">
        <f t="shared" si="20"/>
        <v>1.3630699999999998</v>
      </c>
      <c r="N231" s="63">
        <v>0</v>
      </c>
      <c r="O231" s="47">
        <v>1.3630699999999998</v>
      </c>
      <c r="P231" s="63"/>
      <c r="Q231" s="63">
        <f t="shared" si="21"/>
        <v>1.3630699999999998</v>
      </c>
      <c r="R231" s="63"/>
      <c r="S231" s="86"/>
      <c r="T231" s="98"/>
      <c r="U231" s="98">
        <f t="shared" si="22"/>
        <v>0</v>
      </c>
      <c r="V231" s="47"/>
      <c r="Z231" s="63"/>
      <c r="AA231" s="63"/>
      <c r="AB231" s="71"/>
      <c r="AC231" s="71"/>
      <c r="AD231" s="63"/>
      <c r="AJ231" s="39"/>
    </row>
    <row r="232" spans="1:36" s="37" customFormat="1">
      <c r="A232" s="37" t="s">
        <v>157</v>
      </c>
      <c r="B232" s="37" t="s">
        <v>315</v>
      </c>
      <c r="C232" s="37" t="s">
        <v>316</v>
      </c>
      <c r="G232" s="38">
        <v>43446</v>
      </c>
      <c r="H232" s="38">
        <v>43447</v>
      </c>
      <c r="I232" s="38">
        <v>43447</v>
      </c>
      <c r="J232" s="63">
        <f t="shared" si="19"/>
        <v>1.5700011200000001</v>
      </c>
      <c r="K232" s="63"/>
      <c r="L232" s="63"/>
      <c r="M232" s="63">
        <f t="shared" si="20"/>
        <v>1.5700011200000001</v>
      </c>
      <c r="N232" s="63">
        <v>2.3111199999999998E-3</v>
      </c>
      <c r="O232" s="47">
        <v>1.56769</v>
      </c>
      <c r="P232" s="63"/>
      <c r="Q232" s="63">
        <f t="shared" si="21"/>
        <v>1.5700011200000001</v>
      </c>
      <c r="R232" s="63"/>
      <c r="S232" s="86"/>
      <c r="T232" s="98"/>
      <c r="U232" s="98">
        <f t="shared" si="22"/>
        <v>0</v>
      </c>
      <c r="V232" s="47"/>
      <c r="Z232" s="63"/>
      <c r="AA232" s="63"/>
      <c r="AB232" s="71"/>
      <c r="AC232" s="71"/>
      <c r="AD232" s="63"/>
      <c r="AJ232" s="39"/>
    </row>
    <row r="233" spans="1:36" s="37" customFormat="1">
      <c r="A233" s="37" t="s">
        <v>158</v>
      </c>
      <c r="B233" s="37" t="s">
        <v>317</v>
      </c>
      <c r="C233" s="37" t="s">
        <v>318</v>
      </c>
      <c r="G233" s="38">
        <v>43446</v>
      </c>
      <c r="H233" s="38">
        <v>43447</v>
      </c>
      <c r="I233" s="38">
        <v>43447</v>
      </c>
      <c r="J233" s="63">
        <f t="shared" si="19"/>
        <v>3.9869942300000001</v>
      </c>
      <c r="K233" s="63"/>
      <c r="L233" s="63"/>
      <c r="M233" s="63">
        <f t="shared" si="20"/>
        <v>3.9869942300000001</v>
      </c>
      <c r="N233" s="63">
        <v>6.8534229999999988E-2</v>
      </c>
      <c r="O233" s="47">
        <v>3.9184600000000001</v>
      </c>
      <c r="P233" s="63"/>
      <c r="Q233" s="63">
        <f t="shared" si="21"/>
        <v>3.9869942300000001</v>
      </c>
      <c r="R233" s="63"/>
      <c r="S233" s="86"/>
      <c r="T233" s="98"/>
      <c r="U233" s="98">
        <f t="shared" si="22"/>
        <v>0</v>
      </c>
      <c r="V233" s="47"/>
      <c r="Z233" s="63"/>
      <c r="AA233" s="63"/>
      <c r="AB233" s="71"/>
      <c r="AC233" s="71"/>
      <c r="AD233" s="63"/>
      <c r="AJ233" s="39"/>
    </row>
    <row r="234" spans="1:36" s="37" customFormat="1">
      <c r="A234" s="37" t="s">
        <v>159</v>
      </c>
      <c r="B234" s="37" t="s">
        <v>319</v>
      </c>
      <c r="C234" s="37" t="s">
        <v>320</v>
      </c>
      <c r="G234" s="38">
        <v>43180</v>
      </c>
      <c r="H234" s="38">
        <v>43179</v>
      </c>
      <c r="I234" s="38">
        <v>43186</v>
      </c>
      <c r="J234" s="63">
        <f t="shared" si="19"/>
        <v>3.4079999999999992E-2</v>
      </c>
      <c r="K234" s="63"/>
      <c r="L234" s="63"/>
      <c r="M234" s="63">
        <f t="shared" si="20"/>
        <v>3.4079999999999992E-2</v>
      </c>
      <c r="N234" s="63">
        <v>3.4079999999999992E-2</v>
      </c>
      <c r="O234" s="47"/>
      <c r="P234" s="63"/>
      <c r="Q234" s="63">
        <f t="shared" si="21"/>
        <v>3.4079999999999992E-2</v>
      </c>
      <c r="R234" s="63">
        <f>N234*1</f>
        <v>3.4079999999999992E-2</v>
      </c>
      <c r="S234" s="47"/>
      <c r="T234" s="98"/>
      <c r="U234" s="98">
        <f t="shared" si="22"/>
        <v>3.4079999999999992E-2</v>
      </c>
      <c r="V234" s="47"/>
      <c r="Z234" s="63"/>
      <c r="AA234" s="63"/>
      <c r="AB234" s="71"/>
      <c r="AC234" s="71"/>
      <c r="AD234" s="63"/>
      <c r="AI234" s="39"/>
      <c r="AJ234" s="39"/>
    </row>
    <row r="235" spans="1:36" s="37" customFormat="1">
      <c r="A235" s="37" t="s">
        <v>159</v>
      </c>
      <c r="B235" s="37" t="s">
        <v>319</v>
      </c>
      <c r="C235" s="37" t="s">
        <v>320</v>
      </c>
      <c r="G235" s="38">
        <v>43271</v>
      </c>
      <c r="H235" s="38">
        <v>43270</v>
      </c>
      <c r="I235" s="38">
        <v>43277</v>
      </c>
      <c r="J235" s="63">
        <f t="shared" si="19"/>
        <v>0.10899999999999999</v>
      </c>
      <c r="K235" s="63"/>
      <c r="L235" s="63"/>
      <c r="M235" s="63">
        <f t="shared" si="20"/>
        <v>0.10899999999999999</v>
      </c>
      <c r="N235" s="63">
        <v>0.10899999999999999</v>
      </c>
      <c r="O235" s="47"/>
      <c r="P235" s="63"/>
      <c r="Q235" s="63">
        <f t="shared" si="21"/>
        <v>0.10899999999999999</v>
      </c>
      <c r="R235" s="63">
        <f>N235*1</f>
        <v>0.10899999999999999</v>
      </c>
      <c r="S235" s="47"/>
      <c r="T235" s="98"/>
      <c r="U235" s="98">
        <f t="shared" si="22"/>
        <v>0.10899999999999999</v>
      </c>
      <c r="V235" s="47"/>
      <c r="Z235" s="63"/>
      <c r="AA235" s="63"/>
      <c r="AB235" s="71"/>
      <c r="AC235" s="71"/>
      <c r="AD235" s="63"/>
      <c r="AI235" s="39"/>
      <c r="AJ235" s="39"/>
    </row>
    <row r="236" spans="1:36" s="37" customFormat="1">
      <c r="A236" s="37" t="s">
        <v>159</v>
      </c>
      <c r="B236" s="37" t="s">
        <v>319</v>
      </c>
      <c r="C236" s="37" t="s">
        <v>320</v>
      </c>
      <c r="G236" s="38">
        <v>43369</v>
      </c>
      <c r="H236" s="38">
        <v>43368</v>
      </c>
      <c r="I236" s="38">
        <v>43375</v>
      </c>
      <c r="J236" s="63">
        <f t="shared" si="19"/>
        <v>7.6170000000000002E-2</v>
      </c>
      <c r="K236" s="63"/>
      <c r="L236" s="63"/>
      <c r="M236" s="63">
        <f t="shared" si="20"/>
        <v>7.6170000000000002E-2</v>
      </c>
      <c r="N236" s="63">
        <v>7.6170000000000002E-2</v>
      </c>
      <c r="O236" s="47"/>
      <c r="P236" s="63"/>
      <c r="Q236" s="63">
        <f t="shared" si="21"/>
        <v>7.6170000000000002E-2</v>
      </c>
      <c r="R236" s="63">
        <f>N236*1</f>
        <v>7.6170000000000002E-2</v>
      </c>
      <c r="S236" s="47"/>
      <c r="T236" s="98"/>
      <c r="U236" s="98">
        <f t="shared" si="22"/>
        <v>7.6170000000000002E-2</v>
      </c>
      <c r="V236" s="47"/>
      <c r="Z236" s="63"/>
      <c r="AA236" s="63"/>
      <c r="AB236" s="71"/>
      <c r="AC236" s="71"/>
      <c r="AD236" s="63"/>
      <c r="AI236" s="39"/>
      <c r="AJ236" s="39"/>
    </row>
    <row r="237" spans="1:36" s="37" customFormat="1">
      <c r="A237" s="37" t="s">
        <v>159</v>
      </c>
      <c r="B237" s="37" t="s">
        <v>319</v>
      </c>
      <c r="C237" s="37" t="s">
        <v>320</v>
      </c>
      <c r="G237" s="38">
        <v>43462</v>
      </c>
      <c r="H237" s="38">
        <v>43461</v>
      </c>
      <c r="I237" s="38">
        <v>43469</v>
      </c>
      <c r="J237" s="63">
        <f t="shared" si="19"/>
        <v>0.10548</v>
      </c>
      <c r="K237" s="63"/>
      <c r="L237" s="63"/>
      <c r="M237" s="63">
        <f t="shared" si="20"/>
        <v>0.10548</v>
      </c>
      <c r="N237" s="63">
        <v>0.10548</v>
      </c>
      <c r="O237" s="47"/>
      <c r="P237" s="63"/>
      <c r="Q237" s="63">
        <f t="shared" si="21"/>
        <v>0.10548</v>
      </c>
      <c r="R237" s="63">
        <f>N237*1</f>
        <v>0.10548</v>
      </c>
      <c r="S237" s="47"/>
      <c r="T237" s="98"/>
      <c r="U237" s="98">
        <f t="shared" si="22"/>
        <v>0.10548</v>
      </c>
      <c r="V237" s="47"/>
      <c r="Z237" s="63"/>
      <c r="AA237" s="63"/>
      <c r="AB237" s="71"/>
      <c r="AC237" s="71"/>
      <c r="AD237" s="63"/>
      <c r="AI237" s="39"/>
      <c r="AJ237" s="39"/>
    </row>
    <row r="238" spans="1:36" s="37" customFormat="1">
      <c r="A238" s="37" t="s">
        <v>160</v>
      </c>
      <c r="B238" s="37" t="s">
        <v>321</v>
      </c>
      <c r="C238" s="37" t="s">
        <v>322</v>
      </c>
      <c r="G238" s="38">
        <v>43180</v>
      </c>
      <c r="H238" s="38">
        <v>43179</v>
      </c>
      <c r="I238" s="38">
        <v>43186</v>
      </c>
      <c r="J238" s="63">
        <f t="shared" si="19"/>
        <v>7.5000000000000002E-4</v>
      </c>
      <c r="K238" s="63"/>
      <c r="L238" s="63"/>
      <c r="M238" s="63">
        <f t="shared" si="20"/>
        <v>7.5000000000000002E-4</v>
      </c>
      <c r="N238" s="63">
        <v>7.5000000000000002E-4</v>
      </c>
      <c r="O238" s="47"/>
      <c r="P238" s="63"/>
      <c r="Q238" s="63">
        <f t="shared" si="21"/>
        <v>7.5000000000000002E-4</v>
      </c>
      <c r="R238" s="63">
        <f>+N238*0.9751</f>
        <v>7.3132500000000001E-4</v>
      </c>
      <c r="S238" s="47"/>
      <c r="T238" s="98"/>
      <c r="U238" s="98">
        <f t="shared" si="22"/>
        <v>7.3132500000000001E-4</v>
      </c>
      <c r="V238" s="47"/>
      <c r="Z238" s="63"/>
      <c r="AA238" s="63"/>
      <c r="AB238" s="71"/>
      <c r="AC238" s="71"/>
      <c r="AD238" s="63"/>
      <c r="AI238" s="39"/>
      <c r="AJ238" s="39"/>
    </row>
    <row r="239" spans="1:36" s="37" customFormat="1">
      <c r="A239" s="37" t="s">
        <v>160</v>
      </c>
      <c r="B239" s="37" t="s">
        <v>321</v>
      </c>
      <c r="C239" s="37" t="s">
        <v>322</v>
      </c>
      <c r="G239" s="38">
        <v>43271</v>
      </c>
      <c r="H239" s="38">
        <v>43270</v>
      </c>
      <c r="I239" s="38">
        <v>43277</v>
      </c>
      <c r="J239" s="63">
        <f t="shared" si="19"/>
        <v>9.1020000000000018E-2</v>
      </c>
      <c r="K239" s="63"/>
      <c r="L239" s="63"/>
      <c r="M239" s="63">
        <f t="shared" si="20"/>
        <v>9.1020000000000018E-2</v>
      </c>
      <c r="N239" s="63">
        <v>9.1020000000000018E-2</v>
      </c>
      <c r="O239" s="47"/>
      <c r="P239" s="63"/>
      <c r="Q239" s="63">
        <f t="shared" si="21"/>
        <v>9.1020000000000018E-2</v>
      </c>
      <c r="R239" s="63">
        <f>+N239*0.9751</f>
        <v>8.8753602000000015E-2</v>
      </c>
      <c r="S239" s="47"/>
      <c r="T239" s="98"/>
      <c r="U239" s="98">
        <f t="shared" si="22"/>
        <v>8.8753602000000015E-2</v>
      </c>
      <c r="V239" s="47"/>
      <c r="Z239" s="63"/>
      <c r="AA239" s="63"/>
      <c r="AB239" s="71"/>
      <c r="AC239" s="71"/>
      <c r="AD239" s="63"/>
      <c r="AI239" s="39"/>
      <c r="AJ239" s="39"/>
    </row>
    <row r="240" spans="1:36" s="37" customFormat="1">
      <c r="A240" s="37" t="s">
        <v>160</v>
      </c>
      <c r="B240" s="37" t="s">
        <v>321</v>
      </c>
      <c r="C240" s="37" t="s">
        <v>322</v>
      </c>
      <c r="G240" s="38">
        <v>43369</v>
      </c>
      <c r="H240" s="38">
        <v>43368</v>
      </c>
      <c r="I240" s="38">
        <v>43375</v>
      </c>
      <c r="J240" s="63">
        <f t="shared" si="19"/>
        <v>0.30026999999999998</v>
      </c>
      <c r="K240" s="63"/>
      <c r="L240" s="63"/>
      <c r="M240" s="63">
        <f t="shared" si="20"/>
        <v>0.30026999999999998</v>
      </c>
      <c r="N240" s="63">
        <v>0.30026999999999998</v>
      </c>
      <c r="O240" s="47"/>
      <c r="P240" s="63"/>
      <c r="Q240" s="63">
        <f t="shared" si="21"/>
        <v>0.30026999999999998</v>
      </c>
      <c r="R240" s="63">
        <f>+N240*0.9751</f>
        <v>0.29279327699999996</v>
      </c>
      <c r="S240" s="47"/>
      <c r="T240" s="98"/>
      <c r="U240" s="98">
        <f t="shared" si="22"/>
        <v>0.29279327699999996</v>
      </c>
      <c r="V240" s="47"/>
      <c r="Z240" s="63"/>
      <c r="AA240" s="63"/>
      <c r="AB240" s="71"/>
      <c r="AC240" s="71"/>
      <c r="AD240" s="63"/>
      <c r="AI240" s="39"/>
      <c r="AJ240" s="39"/>
    </row>
    <row r="241" spans="1:36" s="37" customFormat="1">
      <c r="A241" s="37" t="s">
        <v>160</v>
      </c>
      <c r="B241" s="37" t="s">
        <v>321</v>
      </c>
      <c r="C241" s="37" t="s">
        <v>322</v>
      </c>
      <c r="G241" s="38">
        <v>43462</v>
      </c>
      <c r="H241" s="38">
        <v>43461</v>
      </c>
      <c r="I241" s="38">
        <v>43469</v>
      </c>
      <c r="J241" s="63">
        <f t="shared" si="19"/>
        <v>0.10613</v>
      </c>
      <c r="K241" s="63"/>
      <c r="L241" s="63"/>
      <c r="M241" s="63">
        <f t="shared" si="20"/>
        <v>0.10613</v>
      </c>
      <c r="N241" s="63">
        <v>0.10613</v>
      </c>
      <c r="O241" s="47"/>
      <c r="P241" s="63"/>
      <c r="Q241" s="63">
        <f t="shared" si="21"/>
        <v>0.10613</v>
      </c>
      <c r="R241" s="63">
        <f>+N241*0.9751</f>
        <v>0.103487363</v>
      </c>
      <c r="S241" s="47"/>
      <c r="T241" s="98"/>
      <c r="U241" s="98">
        <f t="shared" si="22"/>
        <v>0.103487363</v>
      </c>
      <c r="V241" s="47"/>
      <c r="Z241" s="63"/>
      <c r="AA241" s="63"/>
      <c r="AB241" s="71"/>
      <c r="AC241" s="71"/>
      <c r="AD241" s="63"/>
      <c r="AI241" s="39"/>
      <c r="AJ241" s="39"/>
    </row>
    <row r="242" spans="1:36" s="37" customFormat="1">
      <c r="A242" s="37" t="s">
        <v>161</v>
      </c>
      <c r="B242" s="37" t="s">
        <v>323</v>
      </c>
      <c r="C242" s="37" t="s">
        <v>324</v>
      </c>
      <c r="G242" s="38">
        <v>43180</v>
      </c>
      <c r="H242" s="38">
        <v>43179</v>
      </c>
      <c r="I242" s="38">
        <v>43186</v>
      </c>
      <c r="J242" s="63">
        <f t="shared" si="19"/>
        <v>2.7399999999999998E-3</v>
      </c>
      <c r="K242" s="63"/>
      <c r="L242" s="63"/>
      <c r="M242" s="63">
        <f t="shared" si="20"/>
        <v>2.7399999999999998E-3</v>
      </c>
      <c r="N242" s="63">
        <v>2.7399999999999998E-3</v>
      </c>
      <c r="O242" s="47"/>
      <c r="P242" s="63"/>
      <c r="Q242" s="63">
        <f t="shared" si="21"/>
        <v>2.7399999999999998E-3</v>
      </c>
      <c r="R242" s="63">
        <f>+N242*0.8585</f>
        <v>2.3522899999999999E-3</v>
      </c>
      <c r="S242" s="47"/>
      <c r="T242" s="98"/>
      <c r="U242" s="98">
        <f t="shared" si="22"/>
        <v>2.3522899999999999E-3</v>
      </c>
      <c r="V242" s="47"/>
      <c r="Z242" s="63"/>
      <c r="AA242" s="63"/>
      <c r="AB242" s="71"/>
      <c r="AC242" s="71"/>
      <c r="AD242" s="63"/>
      <c r="AI242" s="39"/>
      <c r="AJ242" s="39"/>
    </row>
    <row r="243" spans="1:36" s="37" customFormat="1">
      <c r="A243" s="37" t="s">
        <v>161</v>
      </c>
      <c r="B243" s="37" t="s">
        <v>323</v>
      </c>
      <c r="C243" s="37" t="s">
        <v>324</v>
      </c>
      <c r="G243" s="38">
        <v>43271</v>
      </c>
      <c r="H243" s="38">
        <v>43270</v>
      </c>
      <c r="I243" s="38">
        <v>43277</v>
      </c>
      <c r="J243" s="63">
        <f t="shared" si="19"/>
        <v>8.5199999999999981E-3</v>
      </c>
      <c r="K243" s="63"/>
      <c r="L243" s="63"/>
      <c r="M243" s="63">
        <f t="shared" si="20"/>
        <v>8.5199999999999981E-3</v>
      </c>
      <c r="N243" s="63">
        <v>8.5199999999999981E-3</v>
      </c>
      <c r="O243" s="47"/>
      <c r="P243" s="63"/>
      <c r="Q243" s="63">
        <f t="shared" si="21"/>
        <v>8.5199999999999981E-3</v>
      </c>
      <c r="R243" s="63">
        <f>+N243*0.8585</f>
        <v>7.3144199999999986E-3</v>
      </c>
      <c r="S243" s="47"/>
      <c r="T243" s="98"/>
      <c r="U243" s="98">
        <f t="shared" si="22"/>
        <v>7.3144199999999986E-3</v>
      </c>
      <c r="V243" s="47"/>
      <c r="Z243" s="63"/>
      <c r="AA243" s="63"/>
      <c r="AB243" s="71"/>
      <c r="AC243" s="71"/>
      <c r="AD243" s="63"/>
      <c r="AI243" s="39"/>
      <c r="AJ243" s="39"/>
    </row>
    <row r="244" spans="1:36" s="37" customFormat="1">
      <c r="A244" s="37" t="s">
        <v>161</v>
      </c>
      <c r="B244" s="37" t="s">
        <v>323</v>
      </c>
      <c r="C244" s="37" t="s">
        <v>324</v>
      </c>
      <c r="G244" s="38">
        <v>43369</v>
      </c>
      <c r="H244" s="38">
        <v>43368</v>
      </c>
      <c r="I244" s="38">
        <v>43375</v>
      </c>
      <c r="J244" s="63">
        <f t="shared" si="19"/>
        <v>1.917E-2</v>
      </c>
      <c r="K244" s="63"/>
      <c r="L244" s="63"/>
      <c r="M244" s="63">
        <f t="shared" si="20"/>
        <v>1.917E-2</v>
      </c>
      <c r="N244" s="63">
        <v>1.917E-2</v>
      </c>
      <c r="O244" s="47"/>
      <c r="P244" s="63"/>
      <c r="Q244" s="63">
        <f t="shared" si="21"/>
        <v>1.917E-2</v>
      </c>
      <c r="R244" s="63">
        <f>+N244*0.8585</f>
        <v>1.6457445000000001E-2</v>
      </c>
      <c r="S244" s="47"/>
      <c r="T244" s="98"/>
      <c r="U244" s="98">
        <f t="shared" si="22"/>
        <v>1.6457445000000001E-2</v>
      </c>
      <c r="V244" s="47"/>
      <c r="Z244" s="63"/>
      <c r="AA244" s="63"/>
      <c r="AB244" s="71"/>
      <c r="AC244" s="71"/>
      <c r="AD244" s="63"/>
      <c r="AI244" s="39"/>
      <c r="AJ244" s="39"/>
    </row>
    <row r="245" spans="1:36" s="37" customFormat="1">
      <c r="A245" s="37" t="s">
        <v>161</v>
      </c>
      <c r="B245" s="37" t="s">
        <v>323</v>
      </c>
      <c r="C245" s="37" t="s">
        <v>324</v>
      </c>
      <c r="G245" s="38">
        <v>43462</v>
      </c>
      <c r="H245" s="38">
        <v>43461</v>
      </c>
      <c r="I245" s="38">
        <v>43469</v>
      </c>
      <c r="J245" s="63">
        <f t="shared" si="19"/>
        <v>0.62541999999999998</v>
      </c>
      <c r="K245" s="63"/>
      <c r="L245" s="63"/>
      <c r="M245" s="63">
        <f t="shared" si="20"/>
        <v>0.62541999999999998</v>
      </c>
      <c r="N245" s="63">
        <v>0.62541999999999998</v>
      </c>
      <c r="O245" s="47"/>
      <c r="P245" s="63"/>
      <c r="Q245" s="63">
        <f t="shared" si="21"/>
        <v>0.62541999999999998</v>
      </c>
      <c r="R245" s="63">
        <f>+N245*0.8585</f>
        <v>0.53692307000000006</v>
      </c>
      <c r="S245" s="47"/>
      <c r="T245" s="98"/>
      <c r="U245" s="98">
        <f t="shared" si="22"/>
        <v>0.53692307000000006</v>
      </c>
      <c r="V245" s="47"/>
      <c r="Z245" s="63"/>
      <c r="AA245" s="63"/>
      <c r="AB245" s="71"/>
      <c r="AC245" s="71"/>
      <c r="AD245" s="63"/>
      <c r="AI245" s="39"/>
      <c r="AJ245" s="39"/>
    </row>
    <row r="246" spans="1:36" s="37" customFormat="1">
      <c r="A246" s="37" t="s">
        <v>162</v>
      </c>
      <c r="B246" s="37" t="s">
        <v>325</v>
      </c>
      <c r="C246" s="37" t="s">
        <v>326</v>
      </c>
      <c r="G246" s="38">
        <v>43271</v>
      </c>
      <c r="H246" s="38">
        <v>43270</v>
      </c>
      <c r="I246" s="38">
        <v>43277</v>
      </c>
      <c r="J246" s="63">
        <f t="shared" si="19"/>
        <v>0.16056999999999999</v>
      </c>
      <c r="K246" s="63"/>
      <c r="L246" s="63"/>
      <c r="M246" s="63">
        <f t="shared" si="20"/>
        <v>0.16056999999999999</v>
      </c>
      <c r="N246" s="63">
        <v>0.16056999999999999</v>
      </c>
      <c r="O246" s="47"/>
      <c r="P246" s="63"/>
      <c r="Q246" s="63">
        <f t="shared" si="21"/>
        <v>0.16056999999999999</v>
      </c>
      <c r="R246" s="63">
        <f>N246*0.633</f>
        <v>0.10164081</v>
      </c>
      <c r="S246" s="47"/>
      <c r="T246" s="98"/>
      <c r="U246" s="98">
        <f t="shared" si="22"/>
        <v>0.10164081</v>
      </c>
      <c r="V246" s="47"/>
      <c r="Z246" s="63"/>
      <c r="AA246" s="63"/>
      <c r="AB246" s="71"/>
      <c r="AC246" s="71"/>
      <c r="AD246" s="63"/>
      <c r="AI246" s="39"/>
      <c r="AJ246" s="39"/>
    </row>
    <row r="247" spans="1:36" s="37" customFormat="1">
      <c r="A247" s="37" t="s">
        <v>162</v>
      </c>
      <c r="B247" s="37" t="s">
        <v>325</v>
      </c>
      <c r="C247" s="37" t="s">
        <v>326</v>
      </c>
      <c r="G247" s="38">
        <v>43369</v>
      </c>
      <c r="H247" s="38">
        <v>43368</v>
      </c>
      <c r="I247" s="38">
        <v>43375</v>
      </c>
      <c r="J247" s="63">
        <f t="shared" si="19"/>
        <v>0.41622999999999988</v>
      </c>
      <c r="K247" s="63"/>
      <c r="L247" s="63"/>
      <c r="M247" s="63">
        <f t="shared" si="20"/>
        <v>0.41622999999999988</v>
      </c>
      <c r="N247" s="63">
        <v>0.16989999999999994</v>
      </c>
      <c r="O247" s="47">
        <v>0.24632999999999997</v>
      </c>
      <c r="P247" s="63"/>
      <c r="Q247" s="63">
        <f t="shared" si="21"/>
        <v>0.41622999999999988</v>
      </c>
      <c r="R247" s="63">
        <f>N247*0.633</f>
        <v>0.10754669999999997</v>
      </c>
      <c r="S247" s="47">
        <f>O247*0.633</f>
        <v>0.15592688999999998</v>
      </c>
      <c r="T247" s="98"/>
      <c r="U247" s="98">
        <f t="shared" si="22"/>
        <v>0.26347358999999992</v>
      </c>
      <c r="V247" s="47"/>
      <c r="Z247" s="63"/>
      <c r="AA247" s="63"/>
      <c r="AB247" s="71"/>
      <c r="AC247" s="71"/>
      <c r="AD247" s="63"/>
      <c r="AI247" s="39"/>
      <c r="AJ247" s="39"/>
    </row>
    <row r="248" spans="1:36" s="37" customFormat="1">
      <c r="A248" s="37" t="s">
        <v>162</v>
      </c>
      <c r="B248" s="37" t="s">
        <v>325</v>
      </c>
      <c r="C248" s="37" t="s">
        <v>326</v>
      </c>
      <c r="G248" s="38">
        <v>43462</v>
      </c>
      <c r="H248" s="38">
        <v>43461</v>
      </c>
      <c r="I248" s="38">
        <v>43469</v>
      </c>
      <c r="J248" s="63">
        <f t="shared" si="19"/>
        <v>0.36199000000000003</v>
      </c>
      <c r="K248" s="63"/>
      <c r="L248" s="63"/>
      <c r="M248" s="63">
        <f t="shared" si="20"/>
        <v>0.36199000000000003</v>
      </c>
      <c r="N248" s="63">
        <v>0.36199000000000003</v>
      </c>
      <c r="O248" s="47"/>
      <c r="P248" s="63"/>
      <c r="Q248" s="63">
        <f t="shared" si="21"/>
        <v>0.36199000000000003</v>
      </c>
      <c r="R248" s="63">
        <f>N248*0.633</f>
        <v>0.22913967000000002</v>
      </c>
      <c r="S248" s="47"/>
      <c r="T248" s="98"/>
      <c r="U248" s="98">
        <f t="shared" si="22"/>
        <v>0.22913967000000002</v>
      </c>
      <c r="V248" s="47"/>
      <c r="Z248" s="63"/>
      <c r="AA248" s="63"/>
      <c r="AB248" s="71"/>
      <c r="AC248" s="71"/>
      <c r="AD248" s="63"/>
      <c r="AI248" s="39"/>
      <c r="AJ248" s="39"/>
    </row>
    <row r="249" spans="1:36" s="37" customFormat="1">
      <c r="A249" s="37" t="s">
        <v>163</v>
      </c>
      <c r="B249" s="37" t="s">
        <v>327</v>
      </c>
      <c r="C249" s="37" t="s">
        <v>328</v>
      </c>
      <c r="G249" s="38">
        <v>43180</v>
      </c>
      <c r="H249" s="38">
        <v>43179</v>
      </c>
      <c r="I249" s="38">
        <v>43186</v>
      </c>
      <c r="J249" s="63">
        <f t="shared" si="19"/>
        <v>7.2000000000000005E-4</v>
      </c>
      <c r="K249" s="63"/>
      <c r="L249" s="63"/>
      <c r="M249" s="63">
        <f t="shared" si="20"/>
        <v>7.2000000000000005E-4</v>
      </c>
      <c r="N249" s="63">
        <v>7.2000000000000005E-4</v>
      </c>
      <c r="O249" s="47"/>
      <c r="P249" s="63"/>
      <c r="Q249" s="63">
        <f t="shared" si="21"/>
        <v>7.2000000000000005E-4</v>
      </c>
      <c r="R249" s="63">
        <f>N249*0.9733</f>
        <v>7.0077600000000007E-4</v>
      </c>
      <c r="S249" s="47"/>
      <c r="T249" s="98"/>
      <c r="U249" s="98">
        <f t="shared" si="22"/>
        <v>7.0077600000000007E-4</v>
      </c>
      <c r="V249" s="47"/>
      <c r="Z249" s="63"/>
      <c r="AA249" s="63"/>
      <c r="AB249" s="71"/>
      <c r="AC249" s="71"/>
      <c r="AD249" s="63"/>
      <c r="AI249" s="39"/>
      <c r="AJ249" s="39"/>
    </row>
    <row r="250" spans="1:36" s="37" customFormat="1">
      <c r="A250" s="37" t="s">
        <v>163</v>
      </c>
      <c r="B250" s="37" t="s">
        <v>327</v>
      </c>
      <c r="C250" s="37" t="s">
        <v>328</v>
      </c>
      <c r="G250" s="38">
        <v>43271</v>
      </c>
      <c r="H250" s="38">
        <v>43270</v>
      </c>
      <c r="I250" s="38">
        <v>43277</v>
      </c>
      <c r="J250" s="63">
        <f t="shared" si="19"/>
        <v>9.538000000000002E-2</v>
      </c>
      <c r="K250" s="63"/>
      <c r="L250" s="63"/>
      <c r="M250" s="63">
        <f t="shared" si="20"/>
        <v>9.538000000000002E-2</v>
      </c>
      <c r="N250" s="63">
        <v>9.538000000000002E-2</v>
      </c>
      <c r="O250" s="47"/>
      <c r="P250" s="63"/>
      <c r="Q250" s="63">
        <f t="shared" si="21"/>
        <v>9.538000000000002E-2</v>
      </c>
      <c r="R250" s="63">
        <f>N250*0.9733</f>
        <v>9.2833354000000021E-2</v>
      </c>
      <c r="S250" s="47"/>
      <c r="T250" s="98"/>
      <c r="U250" s="98">
        <f t="shared" si="22"/>
        <v>9.2833354000000021E-2</v>
      </c>
      <c r="V250" s="47"/>
      <c r="Z250" s="63"/>
      <c r="AA250" s="63"/>
      <c r="AB250" s="71"/>
      <c r="AC250" s="71"/>
      <c r="AD250" s="63"/>
      <c r="AI250" s="39"/>
      <c r="AJ250" s="39"/>
    </row>
    <row r="251" spans="1:36" s="37" customFormat="1">
      <c r="A251" s="37" t="s">
        <v>163</v>
      </c>
      <c r="B251" s="37" t="s">
        <v>327</v>
      </c>
      <c r="C251" s="37" t="s">
        <v>328</v>
      </c>
      <c r="G251" s="38">
        <v>43369</v>
      </c>
      <c r="H251" s="38">
        <v>43368</v>
      </c>
      <c r="I251" s="38">
        <v>43375</v>
      </c>
      <c r="J251" s="63">
        <f t="shared" si="19"/>
        <v>0.11609999999999999</v>
      </c>
      <c r="K251" s="63"/>
      <c r="L251" s="63"/>
      <c r="M251" s="63">
        <f t="shared" si="20"/>
        <v>0.11609999999999999</v>
      </c>
      <c r="N251" s="63">
        <v>0.11609999999999999</v>
      </c>
      <c r="O251" s="47"/>
      <c r="P251" s="63"/>
      <c r="Q251" s="63">
        <f t="shared" si="21"/>
        <v>0.11609999999999999</v>
      </c>
      <c r="R251" s="63">
        <f>N251*0.9733</f>
        <v>0.11300013</v>
      </c>
      <c r="S251" s="47"/>
      <c r="T251" s="98"/>
      <c r="U251" s="98">
        <f t="shared" si="22"/>
        <v>0.11300013</v>
      </c>
      <c r="V251" s="47"/>
      <c r="Z251" s="63"/>
      <c r="AA251" s="63"/>
      <c r="AB251" s="71"/>
      <c r="AC251" s="71"/>
      <c r="AD251" s="63"/>
      <c r="AI251" s="39"/>
      <c r="AJ251" s="39"/>
    </row>
    <row r="252" spans="1:36" s="37" customFormat="1">
      <c r="A252" s="37" t="s">
        <v>163</v>
      </c>
      <c r="B252" s="37" t="s">
        <v>327</v>
      </c>
      <c r="C252" s="37" t="s">
        <v>328</v>
      </c>
      <c r="G252" s="38">
        <v>43462</v>
      </c>
      <c r="H252" s="38">
        <v>43461</v>
      </c>
      <c r="I252" s="38">
        <v>43469</v>
      </c>
      <c r="J252" s="63">
        <f t="shared" si="19"/>
        <v>0.19783000000000001</v>
      </c>
      <c r="K252" s="63"/>
      <c r="L252" s="63"/>
      <c r="M252" s="63">
        <f t="shared" si="20"/>
        <v>0.19783000000000001</v>
      </c>
      <c r="N252" s="63">
        <v>0.19783000000000001</v>
      </c>
      <c r="O252" s="47"/>
      <c r="P252" s="63"/>
      <c r="Q252" s="63">
        <f t="shared" si="21"/>
        <v>0.19783000000000001</v>
      </c>
      <c r="R252" s="63">
        <f>N252*0.9733</f>
        <v>0.19254793900000003</v>
      </c>
      <c r="S252" s="47"/>
      <c r="T252" s="98"/>
      <c r="U252" s="98">
        <f t="shared" si="22"/>
        <v>0.19254793900000003</v>
      </c>
      <c r="V252" s="47"/>
      <c r="Z252" s="63"/>
      <c r="AA252" s="63"/>
      <c r="AB252" s="71"/>
      <c r="AC252" s="71"/>
      <c r="AD252" s="63"/>
      <c r="AI252" s="39"/>
      <c r="AJ252" s="39"/>
    </row>
    <row r="253" spans="1:36" s="37" customFormat="1">
      <c r="A253" s="37" t="s">
        <v>164</v>
      </c>
      <c r="B253" s="37" t="s">
        <v>329</v>
      </c>
      <c r="C253" s="37" t="s">
        <v>330</v>
      </c>
      <c r="G253" s="38">
        <v>43271</v>
      </c>
      <c r="H253" s="38">
        <v>43270</v>
      </c>
      <c r="I253" s="38">
        <v>43277</v>
      </c>
      <c r="J253" s="63">
        <f t="shared" si="19"/>
        <v>8.2859999999999989E-2</v>
      </c>
      <c r="K253" s="63"/>
      <c r="L253" s="63"/>
      <c r="M253" s="63">
        <f t="shared" si="20"/>
        <v>8.2859999999999989E-2</v>
      </c>
      <c r="N253" s="63">
        <v>8.2859999999999989E-2</v>
      </c>
      <c r="O253" s="47"/>
      <c r="P253" s="63"/>
      <c r="Q253" s="63">
        <f t="shared" si="21"/>
        <v>8.2859999999999989E-2</v>
      </c>
      <c r="R253" s="63">
        <f>N253*0.3674</f>
        <v>3.0442763999999997E-2</v>
      </c>
      <c r="S253" s="47"/>
      <c r="T253" s="98"/>
      <c r="U253" s="98">
        <f t="shared" si="22"/>
        <v>3.0442763999999997E-2</v>
      </c>
      <c r="V253" s="47"/>
      <c r="Z253" s="63"/>
      <c r="AA253" s="63"/>
      <c r="AB253" s="71"/>
      <c r="AC253" s="71"/>
      <c r="AD253" s="63"/>
      <c r="AI253" s="39"/>
      <c r="AJ253" s="39"/>
    </row>
    <row r="254" spans="1:36" s="37" customFormat="1">
      <c r="A254" s="37" t="s">
        <v>164</v>
      </c>
      <c r="B254" s="37" t="s">
        <v>329</v>
      </c>
      <c r="C254" s="37" t="s">
        <v>330</v>
      </c>
      <c r="G254" s="38">
        <v>43369</v>
      </c>
      <c r="H254" s="38">
        <v>43368</v>
      </c>
      <c r="I254" s="38">
        <v>43375</v>
      </c>
      <c r="J254" s="63">
        <f t="shared" si="19"/>
        <v>0.57456000000000007</v>
      </c>
      <c r="K254" s="63"/>
      <c r="L254" s="63"/>
      <c r="M254" s="63">
        <f t="shared" si="20"/>
        <v>0.57456000000000007</v>
      </c>
      <c r="N254" s="63">
        <v>9.5549999999999996E-2</v>
      </c>
      <c r="O254" s="47">
        <v>0.47901000000000005</v>
      </c>
      <c r="P254" s="63"/>
      <c r="Q254" s="63">
        <f t="shared" si="21"/>
        <v>0.57456000000000007</v>
      </c>
      <c r="R254" s="63">
        <f>N254*0.3674</f>
        <v>3.5105070000000002E-2</v>
      </c>
      <c r="S254" s="47">
        <f>O254*0.3674</f>
        <v>0.17598827400000003</v>
      </c>
      <c r="T254" s="98"/>
      <c r="U254" s="98">
        <f t="shared" si="22"/>
        <v>0.21109334400000002</v>
      </c>
      <c r="V254" s="47"/>
      <c r="Z254" s="63"/>
      <c r="AA254" s="63"/>
      <c r="AB254" s="71"/>
      <c r="AC254" s="71"/>
      <c r="AD254" s="63"/>
      <c r="AI254" s="39"/>
      <c r="AJ254" s="39"/>
    </row>
    <row r="255" spans="1:36" s="37" customFormat="1">
      <c r="A255" s="37" t="s">
        <v>164</v>
      </c>
      <c r="B255" s="37" t="s">
        <v>329</v>
      </c>
      <c r="C255" s="37" t="s">
        <v>330</v>
      </c>
      <c r="G255" s="38">
        <v>43462</v>
      </c>
      <c r="H255" s="38">
        <v>43461</v>
      </c>
      <c r="I255" s="38">
        <v>43469</v>
      </c>
      <c r="J255" s="63">
        <f t="shared" si="19"/>
        <v>0.31140000000000001</v>
      </c>
      <c r="K255" s="63"/>
      <c r="L255" s="63"/>
      <c r="M255" s="63">
        <f t="shared" si="20"/>
        <v>0.31140000000000001</v>
      </c>
      <c r="N255" s="63">
        <v>0.31140000000000001</v>
      </c>
      <c r="O255" s="47"/>
      <c r="P255" s="63"/>
      <c r="Q255" s="63">
        <f t="shared" si="21"/>
        <v>0.31140000000000001</v>
      </c>
      <c r="R255" s="63">
        <f>N255*0.3674</f>
        <v>0.11440836</v>
      </c>
      <c r="S255" s="47"/>
      <c r="T255" s="98"/>
      <c r="U255" s="98">
        <f t="shared" si="22"/>
        <v>0.11440836</v>
      </c>
      <c r="V255" s="47"/>
      <c r="Z255" s="63"/>
      <c r="AA255" s="63"/>
      <c r="AB255" s="71"/>
      <c r="AC255" s="71"/>
      <c r="AD255" s="63"/>
      <c r="AI255" s="39"/>
      <c r="AJ255" s="39"/>
    </row>
    <row r="256" spans="1:36" s="37" customFormat="1">
      <c r="A256" s="37" t="s">
        <v>165</v>
      </c>
      <c r="B256" s="37" t="s">
        <v>331</v>
      </c>
      <c r="C256" s="37" t="s">
        <v>332</v>
      </c>
      <c r="G256" s="38">
        <v>43180</v>
      </c>
      <c r="H256" s="38">
        <v>43179</v>
      </c>
      <c r="I256" s="38">
        <v>43186</v>
      </c>
      <c r="J256" s="63">
        <f t="shared" si="19"/>
        <v>7.9979999999999996E-2</v>
      </c>
      <c r="K256" s="63"/>
      <c r="L256" s="63"/>
      <c r="M256" s="63">
        <f t="shared" si="20"/>
        <v>7.9979999999999996E-2</v>
      </c>
      <c r="N256" s="63">
        <v>7.9979999999999996E-2</v>
      </c>
      <c r="O256" s="47"/>
      <c r="P256" s="63"/>
      <c r="Q256" s="63">
        <f t="shared" si="21"/>
        <v>7.9979999999999996E-2</v>
      </c>
      <c r="R256" s="63"/>
      <c r="S256" s="47"/>
      <c r="T256" s="98"/>
      <c r="U256" s="98">
        <f t="shared" si="22"/>
        <v>0</v>
      </c>
      <c r="V256" s="47"/>
      <c r="Z256" s="63"/>
      <c r="AA256" s="63"/>
      <c r="AB256" s="71"/>
      <c r="AC256" s="71"/>
      <c r="AD256" s="63"/>
      <c r="AI256" s="39"/>
      <c r="AJ256" s="39"/>
    </row>
    <row r="257" spans="1:36" s="37" customFormat="1">
      <c r="A257" s="37" t="s">
        <v>165</v>
      </c>
      <c r="B257" s="37" t="s">
        <v>331</v>
      </c>
      <c r="C257" s="37" t="s">
        <v>332</v>
      </c>
      <c r="G257" s="38">
        <v>43271</v>
      </c>
      <c r="H257" s="38">
        <v>43270</v>
      </c>
      <c r="I257" s="38">
        <v>43277</v>
      </c>
      <c r="J257" s="63">
        <f t="shared" si="19"/>
        <v>8.7180000000000021E-2</v>
      </c>
      <c r="K257" s="63"/>
      <c r="L257" s="63"/>
      <c r="M257" s="63">
        <f t="shared" si="20"/>
        <v>8.7180000000000021E-2</v>
      </c>
      <c r="N257" s="63">
        <v>8.7180000000000021E-2</v>
      </c>
      <c r="O257" s="47"/>
      <c r="P257" s="63"/>
      <c r="Q257" s="63">
        <f t="shared" si="21"/>
        <v>8.7180000000000021E-2</v>
      </c>
      <c r="R257" s="63"/>
      <c r="S257" s="47"/>
      <c r="T257" s="98"/>
      <c r="U257" s="98">
        <f t="shared" si="22"/>
        <v>0</v>
      </c>
      <c r="V257" s="47"/>
      <c r="Z257" s="63"/>
      <c r="AA257" s="63"/>
      <c r="AB257" s="71"/>
      <c r="AC257" s="71"/>
      <c r="AD257" s="63"/>
      <c r="AI257" s="39"/>
      <c r="AJ257" s="39"/>
    </row>
    <row r="258" spans="1:36" s="37" customFormat="1">
      <c r="A258" s="37" t="s">
        <v>165</v>
      </c>
      <c r="B258" s="37" t="s">
        <v>331</v>
      </c>
      <c r="C258" s="37" t="s">
        <v>332</v>
      </c>
      <c r="G258" s="38">
        <v>43369</v>
      </c>
      <c r="H258" s="38">
        <v>43368</v>
      </c>
      <c r="I258" s="38">
        <v>43375</v>
      </c>
      <c r="J258" s="63">
        <f t="shared" si="19"/>
        <v>0.12416000000000002</v>
      </c>
      <c r="K258" s="63"/>
      <c r="L258" s="63"/>
      <c r="M258" s="63">
        <f t="shared" si="20"/>
        <v>0.12416000000000002</v>
      </c>
      <c r="N258" s="63">
        <v>0.12416000000000002</v>
      </c>
      <c r="O258" s="47"/>
      <c r="P258" s="63"/>
      <c r="Q258" s="63">
        <f t="shared" si="21"/>
        <v>0.12416000000000002</v>
      </c>
      <c r="R258" s="63"/>
      <c r="S258" s="47"/>
      <c r="T258" s="98"/>
      <c r="U258" s="98">
        <f t="shared" si="22"/>
        <v>0</v>
      </c>
      <c r="V258" s="47"/>
      <c r="Z258" s="63"/>
      <c r="AA258" s="63"/>
      <c r="AB258" s="71"/>
      <c r="AC258" s="71"/>
      <c r="AD258" s="63"/>
      <c r="AI258" s="39"/>
      <c r="AJ258" s="39"/>
    </row>
    <row r="259" spans="1:36" s="37" customFormat="1">
      <c r="A259" s="37" t="s">
        <v>165</v>
      </c>
      <c r="B259" s="37" t="s">
        <v>331</v>
      </c>
      <c r="C259" s="37" t="s">
        <v>332</v>
      </c>
      <c r="G259" s="38">
        <v>43462</v>
      </c>
      <c r="H259" s="38">
        <v>43461</v>
      </c>
      <c r="I259" s="38">
        <v>43469</v>
      </c>
      <c r="J259" s="63">
        <f t="shared" ref="J259:J263" si="24">K259+L259+M259</f>
        <v>0.11465000000000002</v>
      </c>
      <c r="K259" s="63"/>
      <c r="L259" s="63"/>
      <c r="M259" s="63">
        <f t="shared" ref="M259:M263" si="25">N259+O259+V259+Z259+AB259+AD259</f>
        <v>0.11465000000000002</v>
      </c>
      <c r="N259" s="63">
        <v>0.11465000000000002</v>
      </c>
      <c r="O259" s="47"/>
      <c r="P259" s="63"/>
      <c r="Q259" s="63">
        <f t="shared" ref="Q259:Q263" si="26">+N259+O259+P259</f>
        <v>0.11465000000000002</v>
      </c>
      <c r="R259" s="63"/>
      <c r="S259" s="47"/>
      <c r="T259" s="98"/>
      <c r="U259" s="98">
        <f t="shared" si="22"/>
        <v>0</v>
      </c>
      <c r="V259" s="47"/>
      <c r="Z259" s="63"/>
      <c r="AA259" s="63"/>
      <c r="AB259" s="71"/>
      <c r="AC259" s="71"/>
      <c r="AD259" s="63"/>
      <c r="AI259" s="39"/>
      <c r="AJ259" s="39"/>
    </row>
    <row r="260" spans="1:36" s="37" customFormat="1">
      <c r="A260" s="37" t="s">
        <v>166</v>
      </c>
      <c r="B260" s="37" t="s">
        <v>333</v>
      </c>
      <c r="C260" s="37" t="s">
        <v>334</v>
      </c>
      <c r="E260" s="37" t="s">
        <v>335</v>
      </c>
      <c r="G260" s="38">
        <v>43180</v>
      </c>
      <c r="H260" s="38">
        <v>43179</v>
      </c>
      <c r="I260" s="38">
        <v>43186</v>
      </c>
      <c r="J260" s="63">
        <f t="shared" si="24"/>
        <v>0.4</v>
      </c>
      <c r="K260" s="63"/>
      <c r="L260" s="63"/>
      <c r="M260" s="63">
        <f t="shared" si="25"/>
        <v>0.4</v>
      </c>
      <c r="N260" s="63"/>
      <c r="O260" s="47"/>
      <c r="P260" s="63"/>
      <c r="Q260" s="63">
        <f t="shared" si="26"/>
        <v>0</v>
      </c>
      <c r="R260" s="63"/>
      <c r="S260" s="47"/>
      <c r="T260" s="98"/>
      <c r="U260" s="98">
        <f t="shared" si="22"/>
        <v>0</v>
      </c>
      <c r="V260" s="47"/>
      <c r="Z260" s="63">
        <v>0.4</v>
      </c>
      <c r="AA260" s="63"/>
      <c r="AB260" s="71"/>
      <c r="AC260" s="71"/>
      <c r="AD260" s="63"/>
    </row>
    <row r="261" spans="1:36" s="37" customFormat="1">
      <c r="A261" s="37" t="s">
        <v>166</v>
      </c>
      <c r="B261" s="37" t="s">
        <v>333</v>
      </c>
      <c r="C261" s="37" t="s">
        <v>334</v>
      </c>
      <c r="E261" s="37" t="s">
        <v>335</v>
      </c>
      <c r="G261" s="38">
        <v>43271</v>
      </c>
      <c r="H261" s="38">
        <v>43270</v>
      </c>
      <c r="I261" s="38">
        <v>43277</v>
      </c>
      <c r="J261" s="63">
        <f t="shared" si="24"/>
        <v>0.4</v>
      </c>
      <c r="K261" s="63"/>
      <c r="L261" s="63"/>
      <c r="M261" s="63">
        <f t="shared" si="25"/>
        <v>0.4</v>
      </c>
      <c r="N261" s="63"/>
      <c r="O261" s="47"/>
      <c r="P261" s="63"/>
      <c r="Q261" s="63">
        <f t="shared" si="26"/>
        <v>0</v>
      </c>
      <c r="R261" s="63"/>
      <c r="S261" s="47"/>
      <c r="T261" s="98"/>
      <c r="U261" s="98">
        <f t="shared" si="22"/>
        <v>0</v>
      </c>
      <c r="V261" s="47"/>
      <c r="Z261" s="63">
        <v>0.4</v>
      </c>
      <c r="AA261" s="63"/>
      <c r="AB261" s="71"/>
      <c r="AC261" s="71"/>
      <c r="AD261" s="63"/>
    </row>
    <row r="262" spans="1:36" s="37" customFormat="1">
      <c r="A262" s="37" t="s">
        <v>166</v>
      </c>
      <c r="B262" s="37" t="s">
        <v>333</v>
      </c>
      <c r="C262" s="37" t="s">
        <v>334</v>
      </c>
      <c r="E262" s="37" t="s">
        <v>335</v>
      </c>
      <c r="G262" s="38">
        <v>43369</v>
      </c>
      <c r="H262" s="38">
        <v>43368</v>
      </c>
      <c r="I262" s="38">
        <v>43375</v>
      </c>
      <c r="J262" s="63">
        <f t="shared" si="24"/>
        <v>0.4</v>
      </c>
      <c r="K262" s="63"/>
      <c r="L262" s="63"/>
      <c r="M262" s="63">
        <f t="shared" si="25"/>
        <v>0.4</v>
      </c>
      <c r="N262" s="63"/>
      <c r="O262" s="47"/>
      <c r="P262" s="63"/>
      <c r="Q262" s="63">
        <f t="shared" si="26"/>
        <v>0</v>
      </c>
      <c r="R262" s="63"/>
      <c r="S262" s="47"/>
      <c r="T262" s="98"/>
      <c r="U262" s="98">
        <f t="shared" si="22"/>
        <v>0</v>
      </c>
      <c r="V262" s="47"/>
      <c r="Z262" s="63">
        <v>0.4</v>
      </c>
      <c r="AA262" s="63"/>
      <c r="AB262" s="71"/>
      <c r="AC262" s="71"/>
      <c r="AD262" s="63"/>
    </row>
    <row r="263" spans="1:36" s="37" customFormat="1">
      <c r="A263" s="37" t="s">
        <v>166</v>
      </c>
      <c r="B263" s="37" t="s">
        <v>333</v>
      </c>
      <c r="C263" s="37" t="s">
        <v>334</v>
      </c>
      <c r="E263" s="37" t="s">
        <v>335</v>
      </c>
      <c r="G263" s="38">
        <v>43462</v>
      </c>
      <c r="H263" s="38">
        <v>43461</v>
      </c>
      <c r="I263" s="38">
        <v>43469</v>
      </c>
      <c r="J263" s="63">
        <f t="shared" si="24"/>
        <v>0.4</v>
      </c>
      <c r="K263" s="63"/>
      <c r="L263" s="63"/>
      <c r="M263" s="63">
        <f t="shared" si="25"/>
        <v>0.4</v>
      </c>
      <c r="N263" s="63"/>
      <c r="O263" s="47"/>
      <c r="P263" s="63"/>
      <c r="Q263" s="63">
        <f t="shared" si="26"/>
        <v>0</v>
      </c>
      <c r="R263" s="63"/>
      <c r="S263" s="47"/>
      <c r="T263" s="98"/>
      <c r="U263" s="98">
        <f t="shared" ref="U263" si="27">+R263+S263+T263</f>
        <v>0</v>
      </c>
      <c r="V263" s="47"/>
      <c r="Z263" s="63">
        <v>0.4</v>
      </c>
      <c r="AA263" s="63"/>
      <c r="AB263" s="71"/>
      <c r="AC263" s="71"/>
      <c r="AD263" s="63"/>
    </row>
  </sheetData>
  <sheetProtection selectLockedCells="1"/>
  <autoFilter ref="A16:AP263"/>
  <customSheetViews>
    <customSheetView guid="{48387A8C-EF6B-4B4D-BB4F-0D0B3FCD127B}" scale="60" showPageBreaks="1" printArea="1">
      <pane xSplit="8" ySplit="16" topLeftCell="N2376" activePane="bottomRight" state="frozen"/>
      <selection pane="bottomRight" activeCell="AC2401" sqref="AC2401"/>
      <colBreaks count="1" manualBreakCount="1">
        <brk id="17" min="15" max="42" man="1"/>
      </colBreaks>
      <pageMargins left="0.25" right="0.25" top="1" bottom="1" header="0.5" footer="0.5"/>
      <printOptions gridLines="1"/>
      <pageSetup scale="60" orientation="landscape" r:id="rId1"/>
      <headerFooter alignWithMargins="0">
        <oddHeader>&amp;C&amp;"Arial,Bold"PRIMARY LAYOUT
2016 YEAR-END TAX REPORTING INFORMATION</oddHeader>
      </headerFooter>
    </customSheetView>
    <customSheetView guid="{C85AA357-C176-44EF-B4D4-CC613699648F}" scale="60" showPageBreaks="1" printArea="1">
      <pane xSplit="8" ySplit="16" topLeftCell="X119" activePane="bottomRight" state="frozen"/>
      <selection pane="bottomRight" activeCell="AD143" sqref="AD143"/>
      <colBreaks count="1" manualBreakCount="1">
        <brk id="17" min="15" max="42" man="1"/>
      </colBreaks>
      <pageMargins left="0.25" right="0.25" top="1" bottom="1" header="0.5" footer="0.5"/>
      <printOptions gridLines="1"/>
      <pageSetup scale="60" orientation="landscape" r:id="rId2"/>
      <headerFooter alignWithMargins="0">
        <oddHeader>&amp;C&amp;"Arial,Bold"PRIMARY LAYOUT
2016 YEAR-END TAX REPORTING INFORMATION</oddHeader>
      </headerFooter>
    </customSheetView>
    <customSheetView guid="{63604223-8FE4-4911-97EE-CC5F69910532}" scale="60" showPageBreaks="1" printArea="1">
      <pane xSplit="8" ySplit="16" topLeftCell="R3246" activePane="bottomRight" state="frozen"/>
      <selection pane="bottomRight" activeCell="Y3275" sqref="Y3275"/>
      <colBreaks count="1" manualBreakCount="1">
        <brk id="17" min="15" max="42" man="1"/>
      </colBreaks>
      <pageMargins left="0.25" right="0.25" top="1" bottom="1" header="0.5" footer="0.5"/>
      <printOptions gridLines="1"/>
      <pageSetup scale="60" orientation="landscape" r:id="rId3"/>
      <headerFooter alignWithMargins="0">
        <oddHeader>&amp;C&amp;"Arial,Bold"PRIMARY LAYOUT
2016 YEAR-END TAX REPORTING INFORMATION</oddHeader>
      </headerFooter>
    </customSheetView>
    <customSheetView guid="{22F04530-21BA-4ECD-ADEF-8F55357588AF}" scale="80" showPageBreaks="1" printArea="1">
      <pane xSplit="8" ySplit="16" topLeftCell="I505" activePane="bottomRight" state="frozen"/>
      <selection pane="bottomRight" activeCell="K517" sqref="K517"/>
      <colBreaks count="1" manualBreakCount="1">
        <brk id="17" min="15" max="42" man="1"/>
      </colBreaks>
      <pageMargins left="0.25" right="0.25" top="1" bottom="1" header="0.5" footer="0.5"/>
      <printOptions gridLines="1"/>
      <pageSetup scale="60" orientation="landscape" r:id="rId4"/>
      <headerFooter alignWithMargins="0">
        <oddHeader>&amp;C&amp;"Arial,Bold"PRIMARY LAYOUT
2016 YEAR-END TAX REPORTING INFORMATION</oddHeader>
      </headerFooter>
    </customSheetView>
    <customSheetView guid="{6F3A4E6E-E674-495A-8A5A-1DBBD5FCF6D7}" scale="60" showPageBreaks="1" printArea="1">
      <pane xSplit="8" ySplit="16" topLeftCell="AB2932" activePane="bottomRight" state="frozen"/>
      <selection pane="bottomRight" activeCell="AM2946" sqref="AM2946"/>
      <colBreaks count="1" manualBreakCount="1">
        <brk id="17" min="15" max="42" man="1"/>
      </colBreaks>
      <pageMargins left="0.25" right="0.25" top="1" bottom="1" header="0.5" footer="0.5"/>
      <printOptions gridLines="1"/>
      <pageSetup scale="60" orientation="landscape" r:id="rId5"/>
      <headerFooter alignWithMargins="0">
        <oddHeader>&amp;C&amp;"Arial,Bold"PRIMARY LAYOUT
2016 YEAR-END TAX REPORTING INFORMATION</oddHeader>
      </headerFooter>
    </customSheetView>
    <customSheetView guid="{DEBC488A-A940-4E03-B152-3A04D4C4FCEF}" scale="80">
      <pane xSplit="8" ySplit="16" topLeftCell="I1409" activePane="bottomRight" state="frozen"/>
      <selection pane="bottomRight" activeCell="A1413" sqref="A1413"/>
      <colBreaks count="1" manualBreakCount="1">
        <brk id="17" min="15" max="42" man="1"/>
      </colBreaks>
      <pageMargins left="0.25" right="0.25" top="1" bottom="1" header="0.5" footer="0.5"/>
      <printOptions gridLines="1"/>
      <pageSetup scale="60" orientation="landscape" r:id="rId6"/>
      <headerFooter alignWithMargins="0">
        <oddHeader>&amp;C&amp;"Arial,Bold"PRIMARY LAYOUT
2016 YEAR-END TAX REPORTING INFORMATION</oddHeader>
      </headerFooter>
    </customSheetView>
    <customSheetView guid="{5FE68C1F-8947-4073-8035-C3F79518F44C}" scale="80" showPageBreaks="1" printArea="1">
      <pane xSplit="8" ySplit="16" topLeftCell="AD3752" activePane="bottomRight" state="frozen"/>
      <selection pane="bottomRight" activeCell="AG3776" sqref="AG3776"/>
      <colBreaks count="1" manualBreakCount="1">
        <brk id="17" min="15" max="42" man="1"/>
      </colBreaks>
      <pageMargins left="0.25" right="0.25" top="1" bottom="1" header="0.5" footer="0.5"/>
      <printOptions gridLines="1"/>
      <pageSetup scale="60" orientation="landscape" r:id="rId7"/>
      <headerFooter alignWithMargins="0">
        <oddHeader>&amp;C&amp;"Arial,Bold"PRIMARY LAYOUT
2016 YEAR-END TAX REPORTING INFORMATION</oddHeader>
      </headerFooter>
    </customSheetView>
    <customSheetView guid="{5D591A08-85A8-4751-B53A-9F0A9CD6F4A9}" scale="85" showPageBreaks="1" printArea="1">
      <pane xSplit="8" ySplit="16" topLeftCell="AC1472" activePane="bottomRight" state="frozen"/>
      <selection pane="bottomRight" activeCell="AI1481" sqref="AI1481"/>
      <colBreaks count="1" manualBreakCount="1">
        <brk id="17" min="15" max="42" man="1"/>
      </colBreaks>
      <pageMargins left="0.25" right="0.25" top="1" bottom="1" header="0.5" footer="0.5"/>
      <printOptions gridLines="1"/>
      <pageSetup scale="60" orientation="landscape" r:id="rId8"/>
      <headerFooter alignWithMargins="0">
        <oddHeader>&amp;C&amp;"Arial,Bold"PRIMARY LAYOUT
2016 YEAR-END TAX REPORTING INFORMATION</oddHeader>
      </headerFooter>
    </customSheetView>
    <customSheetView guid="{EC927F05-9053-422A-83DB-BF5D3B9DDD3E}" scale="90" showPageBreaks="1" printArea="1">
      <pane xSplit="8" ySplit="16" topLeftCell="AC3390" activePane="bottomRight" state="frozen"/>
      <selection pane="bottomRight" activeCell="AD3394" sqref="AD3394"/>
      <colBreaks count="1" manualBreakCount="1">
        <brk id="17" min="15" max="42" man="1"/>
      </colBreaks>
      <pageMargins left="0.25" right="0.25" top="1" bottom="1" header="0.5" footer="0.5"/>
      <printOptions gridLines="1"/>
      <pageSetup scale="60" orientation="landscape" r:id="rId9"/>
      <headerFooter alignWithMargins="0">
        <oddHeader>&amp;C&amp;"Arial,Bold"PRIMARY LAYOUT
2016 YEAR-END TAX REPORTING INFORMATION</oddHeader>
      </headerFooter>
    </customSheetView>
    <customSheetView guid="{4EF779F4-5127-4CA1-A8A7-DF8D4CE8A135}" scale="85" showPageBreaks="1" printArea="1">
      <pane xSplit="8" ySplit="16" topLeftCell="N491" activePane="bottomRight" state="frozen"/>
      <selection pane="bottomRight" activeCell="T502" sqref="T502"/>
      <colBreaks count="1" manualBreakCount="1">
        <brk id="17" min="15" max="42" man="1"/>
      </colBreaks>
      <pageMargins left="0.25" right="0.25" top="1" bottom="1" header="0.5" footer="0.5"/>
      <printOptions gridLines="1"/>
      <pageSetup scale="60" orientation="landscape" r:id="rId10"/>
      <headerFooter alignWithMargins="0">
        <oddHeader>&amp;C&amp;"Arial,Bold"PRIMARY LAYOUT
2016 YEAR-END TAX REPORTING INFORMATION</oddHeader>
      </headerFooter>
    </customSheetView>
    <customSheetView guid="{E855F222-58DE-4B29-AA0C-639EDDD8B11F}" scale="60">
      <pane xSplit="8" ySplit="16" topLeftCell="I17" activePane="bottomRight" state="frozen"/>
      <selection pane="bottomRight" activeCell="A2" sqref="A2"/>
      <colBreaks count="1" manualBreakCount="1">
        <brk id="17" min="15" max="42" man="1"/>
      </colBreaks>
      <pageMargins left="0.25" right="0.25" top="1" bottom="1" header="0.5" footer="0.5"/>
      <printOptions gridLines="1"/>
      <pageSetup scale="60" orientation="landscape" r:id="rId11"/>
      <headerFooter alignWithMargins="0">
        <oddHeader>&amp;C&amp;"Arial,Bold"PRIMARY LAYOUT
2016 YEAR-END TAX REPORTING INFORMATION</oddHeader>
      </headerFooter>
    </customSheetView>
    <customSheetView guid="{63DEF052-FF90-43A4-BF09-72B422F49C89}" scale="85" showPageBreaks="1" printArea="1">
      <pane xSplit="1" ySplit="16" topLeftCell="L3886" activePane="bottomRight" state="frozen"/>
      <selection pane="bottomRight" activeCell="R3894" sqref="R3894"/>
      <colBreaks count="1" manualBreakCount="1">
        <brk id="17" min="15" max="42" man="1"/>
      </colBreaks>
      <pageMargins left="0.25" right="0.25" top="1" bottom="1" header="0.5" footer="0.5"/>
      <printOptions gridLines="1"/>
      <pageSetup scale="60" orientation="landscape" r:id="rId12"/>
      <headerFooter alignWithMargins="0">
        <oddHeader>&amp;C&amp;"Arial,Bold"PRIMARY LAYOUT
2018 YEAR-END TAX REPORTING INFORMATION</oddHeader>
      </headerFooter>
    </customSheetView>
  </customSheetViews>
  <mergeCells count="3">
    <mergeCell ref="A6:M8"/>
    <mergeCell ref="A10:J10"/>
    <mergeCell ref="K12:M12"/>
  </mergeCells>
  <phoneticPr fontId="0" type="noConversion"/>
  <printOptions gridLines="1"/>
  <pageMargins left="0.25" right="0.25" top="1" bottom="1" header="0.5" footer="0.5"/>
  <pageSetup scale="60" orientation="landscape" r:id="rId13"/>
  <headerFooter alignWithMargins="0">
    <oddHeader>&amp;C&amp;"Arial,Bold"PRIMARY LAYOUT
2018 YEAR-END TAX REPORTING INFORMATION</oddHeader>
  </headerFooter>
  <colBreaks count="1" manualBreakCount="1">
    <brk id="17" min="15"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Primary Layout</vt:lpstr>
      <vt:lpstr>'Primary Layout'!Print_Area</vt:lpstr>
      <vt:lpstr>'Primary Layout'!Print_Titles</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Barre</dc:creator>
  <cp:lastModifiedBy>Gavinski, Dustin M</cp:lastModifiedBy>
  <cp:lastPrinted>2019-01-03T21:58:42Z</cp:lastPrinted>
  <dcterms:created xsi:type="dcterms:W3CDTF">2005-07-20T15:33:39Z</dcterms:created>
  <dcterms:modified xsi:type="dcterms:W3CDTF">2019-01-28T20:27:57Z</dcterms:modified>
</cp:coreProperties>
</file>