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V:\123DATA\TAXES\Dividends\2023 Dividends\8 - Dividend Downloads\3 - Copies separated for client review\"/>
    </mc:Choice>
  </mc:AlternateContent>
  <xr:revisionPtr revIDLastSave="0" documentId="13_ncr:1_{42B8B68A-0F6B-4309-996C-10FE6822706D}" xr6:coauthVersionLast="47" xr6:coauthVersionMax="47" xr10:uidLastSave="{00000000-0000-0000-0000-000000000000}"/>
  <bookViews>
    <workbookView xWindow="28680" yWindow="-120" windowWidth="29040" windowHeight="15720" tabRatio="601" xr2:uid="{00000000-000D-0000-FFFF-FFFF00000000}"/>
  </bookViews>
  <sheets>
    <sheet name="Primary Layout" sheetId="1" r:id="rId1"/>
  </sheets>
  <definedNames>
    <definedName name="_xlnm._FilterDatabase" localSheetId="0" hidden="1">'Primary Layout'!$A$16:$AP$313</definedName>
    <definedName name="_xlnm.Print_Area" localSheetId="0">'Primary Layout'!$A$16:$AF$16</definedName>
    <definedName name="_xlnm.Print_Titles" localSheetId="0">'Primary Layout'!$3:$15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1" l="1"/>
  <c r="R21" i="1"/>
  <c r="R20" i="1"/>
  <c r="R19" i="1"/>
  <c r="R18" i="1"/>
  <c r="T298" i="1"/>
  <c r="T299" i="1"/>
  <c r="T300" i="1"/>
  <c r="T297" i="1"/>
  <c r="R298" i="1"/>
  <c r="R299" i="1"/>
  <c r="R300" i="1"/>
  <c r="R297" i="1"/>
  <c r="R64" i="1"/>
  <c r="R65" i="1"/>
  <c r="R66" i="1"/>
  <c r="R63" i="1"/>
  <c r="R313" i="1"/>
  <c r="R312" i="1"/>
  <c r="R309" i="1"/>
  <c r="R310" i="1"/>
  <c r="R311" i="1"/>
  <c r="R308" i="1"/>
  <c r="R305" i="1"/>
  <c r="R306" i="1"/>
  <c r="R307" i="1"/>
  <c r="R304" i="1"/>
  <c r="R301" i="1"/>
  <c r="R302" i="1"/>
  <c r="R303" i="1"/>
  <c r="R296" i="1"/>
  <c r="R295" i="1"/>
  <c r="R292" i="1"/>
  <c r="R293" i="1"/>
  <c r="R294" i="1"/>
  <c r="R291" i="1"/>
  <c r="R280" i="1"/>
  <c r="R281" i="1"/>
  <c r="R279" i="1"/>
  <c r="R276" i="1"/>
  <c r="R277" i="1"/>
  <c r="R278" i="1"/>
  <c r="R275" i="1"/>
  <c r="R273" i="1"/>
  <c r="R274" i="1"/>
  <c r="R272" i="1"/>
  <c r="R265" i="1"/>
  <c r="R266" i="1"/>
  <c r="R267" i="1"/>
  <c r="R264" i="1"/>
  <c r="R261" i="1"/>
  <c r="R262" i="1"/>
  <c r="R263" i="1"/>
  <c r="R260" i="1"/>
  <c r="R253" i="1"/>
  <c r="R254" i="1"/>
  <c r="R255" i="1"/>
  <c r="R252" i="1"/>
  <c r="R245" i="1"/>
  <c r="R246" i="1"/>
  <c r="R247" i="1"/>
  <c r="R244" i="1"/>
  <c r="R238" i="1"/>
  <c r="R239" i="1"/>
  <c r="R237" i="1"/>
  <c r="R230" i="1"/>
  <c r="R231" i="1"/>
  <c r="R232" i="1"/>
  <c r="R229" i="1"/>
  <c r="R219" i="1"/>
  <c r="R220" i="1"/>
  <c r="R221" i="1"/>
  <c r="R222" i="1"/>
  <c r="R223" i="1"/>
  <c r="R224" i="1"/>
  <c r="R218" i="1"/>
  <c r="R207" i="1"/>
  <c r="R208" i="1"/>
  <c r="R209" i="1"/>
  <c r="R206" i="1"/>
  <c r="R203" i="1"/>
  <c r="R204" i="1"/>
  <c r="R205" i="1"/>
  <c r="R202" i="1"/>
  <c r="R199" i="1"/>
  <c r="R200" i="1"/>
  <c r="R201" i="1"/>
  <c r="R198" i="1"/>
  <c r="R195" i="1"/>
  <c r="R196" i="1"/>
  <c r="R197" i="1"/>
  <c r="R194" i="1"/>
  <c r="R187" i="1"/>
  <c r="R188" i="1"/>
  <c r="R189" i="1"/>
  <c r="R186" i="1"/>
  <c r="R180" i="1"/>
  <c r="R181" i="1"/>
  <c r="R182" i="1"/>
  <c r="R179" i="1"/>
  <c r="R172" i="1"/>
  <c r="R173" i="1"/>
  <c r="R174" i="1"/>
  <c r="R171" i="1"/>
  <c r="R168" i="1"/>
  <c r="R169" i="1"/>
  <c r="R170" i="1"/>
  <c r="R167" i="1"/>
  <c r="R164" i="1"/>
  <c r="R165" i="1"/>
  <c r="R166" i="1"/>
  <c r="R163" i="1"/>
  <c r="R156" i="1"/>
  <c r="R157" i="1"/>
  <c r="R158" i="1"/>
  <c r="R155" i="1"/>
  <c r="R152" i="1"/>
  <c r="R153" i="1"/>
  <c r="R154" i="1"/>
  <c r="R151" i="1"/>
  <c r="R144" i="1"/>
  <c r="R145" i="1"/>
  <c r="R146" i="1"/>
  <c r="R143" i="1"/>
  <c r="R140" i="1"/>
  <c r="R141" i="1"/>
  <c r="R142" i="1"/>
  <c r="R139" i="1"/>
  <c r="R136" i="1"/>
  <c r="R137" i="1"/>
  <c r="R138" i="1"/>
  <c r="R135" i="1"/>
  <c r="R124" i="1"/>
  <c r="R125" i="1"/>
  <c r="R126" i="1"/>
  <c r="R123" i="1"/>
  <c r="R116" i="1"/>
  <c r="R117" i="1"/>
  <c r="R118" i="1"/>
  <c r="R115" i="1"/>
  <c r="N83" i="1"/>
  <c r="R112" i="1"/>
  <c r="R113" i="1"/>
  <c r="R114" i="1"/>
  <c r="R111" i="1"/>
  <c r="R108" i="1"/>
  <c r="R109" i="1"/>
  <c r="R110" i="1"/>
  <c r="R107" i="1"/>
  <c r="R100" i="1"/>
  <c r="R101" i="1"/>
  <c r="R102" i="1"/>
  <c r="R99" i="1"/>
  <c r="R92" i="1"/>
  <c r="R93" i="1"/>
  <c r="R94" i="1"/>
  <c r="R91" i="1"/>
  <c r="R85" i="1"/>
  <c r="R86" i="1"/>
  <c r="R84" i="1"/>
  <c r="R76" i="1"/>
  <c r="R77" i="1"/>
  <c r="R78" i="1"/>
  <c r="R75" i="1"/>
  <c r="R72" i="1"/>
  <c r="R73" i="1"/>
  <c r="R74" i="1"/>
  <c r="R71" i="1"/>
  <c r="R68" i="1"/>
  <c r="R69" i="1"/>
  <c r="R70" i="1"/>
  <c r="R67" i="1"/>
  <c r="R51" i="1"/>
  <c r="R52" i="1"/>
  <c r="R53" i="1"/>
  <c r="R50" i="1"/>
  <c r="R39" i="1"/>
  <c r="R40" i="1"/>
  <c r="R41" i="1"/>
  <c r="R38" i="1"/>
  <c r="R31" i="1"/>
  <c r="R32" i="1"/>
  <c r="R33" i="1"/>
  <c r="R30" i="1"/>
  <c r="AN290" i="1" l="1"/>
  <c r="AJ290" i="1"/>
  <c r="U290" i="1"/>
  <c r="Q290" i="1"/>
  <c r="M290" i="1"/>
  <c r="J290" i="1" s="1"/>
  <c r="AN184" i="1"/>
  <c r="AJ184" i="1"/>
  <c r="U184" i="1"/>
  <c r="Q184" i="1"/>
  <c r="M184" i="1"/>
  <c r="J184" i="1" s="1"/>
  <c r="AN62" i="1"/>
  <c r="AJ62" i="1"/>
  <c r="U62" i="1"/>
  <c r="Q62" i="1"/>
  <c r="M62" i="1"/>
  <c r="J62" i="1" s="1"/>
  <c r="AN22" i="1"/>
  <c r="AJ22" i="1"/>
  <c r="U22" i="1"/>
  <c r="Q22" i="1"/>
  <c r="M22" i="1"/>
  <c r="J22" i="1" s="1"/>
  <c r="AN21" i="1"/>
  <c r="AJ21" i="1"/>
  <c r="U21" i="1"/>
  <c r="Q21" i="1"/>
  <c r="M21" i="1"/>
  <c r="J21" i="1" s="1"/>
  <c r="AN20" i="1"/>
  <c r="AJ20" i="1"/>
  <c r="U20" i="1"/>
  <c r="Q20" i="1"/>
  <c r="M20" i="1"/>
  <c r="J20" i="1" s="1"/>
  <c r="AN19" i="1"/>
  <c r="AJ19" i="1"/>
  <c r="U19" i="1"/>
  <c r="Q19" i="1"/>
  <c r="M19" i="1"/>
  <c r="J19" i="1" s="1"/>
  <c r="AN18" i="1"/>
  <c r="AJ18" i="1"/>
  <c r="U18" i="1"/>
  <c r="Q18" i="1"/>
  <c r="M18" i="1"/>
  <c r="J18" i="1" s="1"/>
  <c r="AN17" i="1"/>
  <c r="AJ17" i="1"/>
  <c r="U17" i="1"/>
  <c r="Q17" i="1"/>
  <c r="M17" i="1"/>
  <c r="J17" i="1" s="1"/>
  <c r="AN313" i="1"/>
  <c r="AJ313" i="1"/>
  <c r="U313" i="1"/>
  <c r="Q313" i="1"/>
  <c r="M313" i="1"/>
  <c r="J313" i="1" s="1"/>
  <c r="AN312" i="1"/>
  <c r="AJ312" i="1"/>
  <c r="U312" i="1"/>
  <c r="Q312" i="1"/>
  <c r="M312" i="1"/>
  <c r="J312" i="1" s="1"/>
  <c r="AN311" i="1"/>
  <c r="AJ311" i="1"/>
  <c r="U311" i="1"/>
  <c r="Q311" i="1"/>
  <c r="M311" i="1"/>
  <c r="J311" i="1" s="1"/>
  <c r="AN310" i="1"/>
  <c r="AJ310" i="1"/>
  <c r="U310" i="1"/>
  <c r="Q310" i="1"/>
  <c r="M310" i="1"/>
  <c r="J310" i="1" s="1"/>
  <c r="AN309" i="1"/>
  <c r="AJ309" i="1"/>
  <c r="U309" i="1"/>
  <c r="Q309" i="1"/>
  <c r="M309" i="1"/>
  <c r="J309" i="1" s="1"/>
  <c r="AN308" i="1"/>
  <c r="AJ308" i="1"/>
  <c r="U308" i="1"/>
  <c r="Q308" i="1"/>
  <c r="M308" i="1"/>
  <c r="J308" i="1" s="1"/>
  <c r="AN307" i="1"/>
  <c r="AJ307" i="1"/>
  <c r="U307" i="1"/>
  <c r="Q307" i="1"/>
  <c r="M307" i="1"/>
  <c r="J307" i="1" s="1"/>
  <c r="AN306" i="1"/>
  <c r="AJ306" i="1"/>
  <c r="U306" i="1"/>
  <c r="Q306" i="1"/>
  <c r="M306" i="1"/>
  <c r="J306" i="1" s="1"/>
  <c r="AN305" i="1"/>
  <c r="AJ305" i="1"/>
  <c r="U305" i="1"/>
  <c r="Q305" i="1"/>
  <c r="M305" i="1"/>
  <c r="J305" i="1" s="1"/>
  <c r="AN304" i="1"/>
  <c r="AJ304" i="1"/>
  <c r="U304" i="1"/>
  <c r="Q304" i="1"/>
  <c r="M304" i="1"/>
  <c r="J304" i="1" s="1"/>
  <c r="AN303" i="1"/>
  <c r="AJ303" i="1"/>
  <c r="U303" i="1"/>
  <c r="Q303" i="1"/>
  <c r="M303" i="1"/>
  <c r="J303" i="1" s="1"/>
  <c r="AN302" i="1"/>
  <c r="AJ302" i="1"/>
  <c r="U302" i="1"/>
  <c r="Q302" i="1"/>
  <c r="M302" i="1"/>
  <c r="J302" i="1" s="1"/>
  <c r="AN301" i="1"/>
  <c r="AJ301" i="1"/>
  <c r="U301" i="1"/>
  <c r="Q301" i="1"/>
  <c r="M301" i="1"/>
  <c r="J301" i="1" s="1"/>
  <c r="AN300" i="1"/>
  <c r="AJ300" i="1"/>
  <c r="U300" i="1"/>
  <c r="Q300" i="1"/>
  <c r="M300" i="1"/>
  <c r="J300" i="1" s="1"/>
  <c r="AN299" i="1"/>
  <c r="AJ299" i="1"/>
  <c r="U299" i="1"/>
  <c r="Q299" i="1"/>
  <c r="M299" i="1"/>
  <c r="J299" i="1" s="1"/>
  <c r="AN298" i="1"/>
  <c r="AJ298" i="1"/>
  <c r="U298" i="1"/>
  <c r="Q298" i="1"/>
  <c r="M298" i="1"/>
  <c r="J298" i="1" s="1"/>
  <c r="AN297" i="1"/>
  <c r="AJ297" i="1"/>
  <c r="U297" i="1"/>
  <c r="Q297" i="1"/>
  <c r="M297" i="1"/>
  <c r="J297" i="1" s="1"/>
  <c r="AN296" i="1"/>
  <c r="AJ296" i="1"/>
  <c r="U296" i="1"/>
  <c r="Q296" i="1"/>
  <c r="M296" i="1"/>
  <c r="J296" i="1" s="1"/>
  <c r="AN295" i="1"/>
  <c r="AJ295" i="1"/>
  <c r="U295" i="1"/>
  <c r="Q295" i="1"/>
  <c r="M295" i="1"/>
  <c r="J295" i="1" s="1"/>
  <c r="AN294" i="1"/>
  <c r="AJ294" i="1"/>
  <c r="U294" i="1"/>
  <c r="Q294" i="1"/>
  <c r="M294" i="1"/>
  <c r="J294" i="1" s="1"/>
  <c r="AN293" i="1"/>
  <c r="AJ293" i="1"/>
  <c r="U293" i="1"/>
  <c r="Q293" i="1"/>
  <c r="M293" i="1"/>
  <c r="J293" i="1" s="1"/>
  <c r="AN292" i="1"/>
  <c r="AJ292" i="1"/>
  <c r="U292" i="1"/>
  <c r="Q292" i="1"/>
  <c r="M292" i="1"/>
  <c r="J292" i="1" s="1"/>
  <c r="AN291" i="1"/>
  <c r="AJ291" i="1"/>
  <c r="U291" i="1"/>
  <c r="Q291" i="1"/>
  <c r="M291" i="1"/>
  <c r="J291" i="1" s="1"/>
  <c r="AN289" i="1"/>
  <c r="AJ289" i="1"/>
  <c r="U289" i="1"/>
  <c r="Q289" i="1"/>
  <c r="M289" i="1"/>
  <c r="J289" i="1" s="1"/>
  <c r="AN288" i="1"/>
  <c r="AJ288" i="1"/>
  <c r="U288" i="1"/>
  <c r="Q288" i="1"/>
  <c r="M288" i="1"/>
  <c r="J288" i="1" s="1"/>
  <c r="AN287" i="1"/>
  <c r="AJ287" i="1"/>
  <c r="U287" i="1"/>
  <c r="Q287" i="1"/>
  <c r="M287" i="1"/>
  <c r="J287" i="1" s="1"/>
  <c r="AN286" i="1"/>
  <c r="AJ286" i="1"/>
  <c r="U286" i="1"/>
  <c r="Q286" i="1"/>
  <c r="M286" i="1"/>
  <c r="J286" i="1" s="1"/>
  <c r="AN285" i="1"/>
  <c r="AJ285" i="1"/>
  <c r="U285" i="1"/>
  <c r="Q285" i="1"/>
  <c r="M285" i="1"/>
  <c r="J285" i="1" s="1"/>
  <c r="AN284" i="1"/>
  <c r="AJ284" i="1"/>
  <c r="U284" i="1"/>
  <c r="Q284" i="1"/>
  <c r="M284" i="1"/>
  <c r="J284" i="1" s="1"/>
  <c r="AN283" i="1"/>
  <c r="AJ283" i="1"/>
  <c r="U283" i="1"/>
  <c r="Q283" i="1"/>
  <c r="M283" i="1"/>
  <c r="J283" i="1" s="1"/>
  <c r="AN282" i="1"/>
  <c r="AJ282" i="1"/>
  <c r="U282" i="1"/>
  <c r="Q282" i="1"/>
  <c r="M282" i="1"/>
  <c r="J282" i="1" s="1"/>
  <c r="AN281" i="1"/>
  <c r="AJ281" i="1"/>
  <c r="U281" i="1"/>
  <c r="Q281" i="1"/>
  <c r="M281" i="1"/>
  <c r="J281" i="1" s="1"/>
  <c r="AN280" i="1"/>
  <c r="AJ280" i="1"/>
  <c r="U280" i="1"/>
  <c r="Q280" i="1"/>
  <c r="M280" i="1"/>
  <c r="J280" i="1" s="1"/>
  <c r="AN279" i="1"/>
  <c r="AJ279" i="1"/>
  <c r="U279" i="1"/>
  <c r="Q279" i="1"/>
  <c r="M279" i="1"/>
  <c r="J279" i="1" s="1"/>
  <c r="AN278" i="1"/>
  <c r="AJ278" i="1"/>
  <c r="U278" i="1"/>
  <c r="Q278" i="1"/>
  <c r="M278" i="1"/>
  <c r="J278" i="1" s="1"/>
  <c r="AN277" i="1"/>
  <c r="AJ277" i="1"/>
  <c r="U277" i="1"/>
  <c r="Q277" i="1"/>
  <c r="M277" i="1"/>
  <c r="J277" i="1" s="1"/>
  <c r="AN276" i="1"/>
  <c r="AJ276" i="1"/>
  <c r="U276" i="1"/>
  <c r="Q276" i="1"/>
  <c r="M276" i="1"/>
  <c r="J276" i="1" s="1"/>
  <c r="AN275" i="1"/>
  <c r="AJ275" i="1"/>
  <c r="U275" i="1"/>
  <c r="Q275" i="1"/>
  <c r="M275" i="1"/>
  <c r="J275" i="1" s="1"/>
  <c r="AN274" i="1"/>
  <c r="AJ274" i="1"/>
  <c r="U274" i="1"/>
  <c r="Q274" i="1"/>
  <c r="M274" i="1"/>
  <c r="J274" i="1" s="1"/>
  <c r="AN273" i="1"/>
  <c r="AJ273" i="1"/>
  <c r="U273" i="1"/>
  <c r="Q273" i="1"/>
  <c r="M273" i="1"/>
  <c r="J273" i="1" s="1"/>
  <c r="AN272" i="1"/>
  <c r="AJ272" i="1"/>
  <c r="U272" i="1"/>
  <c r="Q272" i="1"/>
  <c r="M272" i="1"/>
  <c r="J272" i="1" s="1"/>
  <c r="AN271" i="1"/>
  <c r="AJ271" i="1"/>
  <c r="U271" i="1"/>
  <c r="Q271" i="1"/>
  <c r="M271" i="1"/>
  <c r="J271" i="1" s="1"/>
  <c r="AN270" i="1"/>
  <c r="AJ270" i="1"/>
  <c r="U270" i="1"/>
  <c r="Q270" i="1"/>
  <c r="M270" i="1"/>
  <c r="J270" i="1" s="1"/>
  <c r="AN269" i="1"/>
  <c r="AJ269" i="1"/>
  <c r="U269" i="1"/>
  <c r="Q269" i="1"/>
  <c r="M269" i="1"/>
  <c r="J269" i="1" s="1"/>
  <c r="AN268" i="1"/>
  <c r="AJ268" i="1"/>
  <c r="U268" i="1"/>
  <c r="Q268" i="1"/>
  <c r="M268" i="1"/>
  <c r="J268" i="1" s="1"/>
  <c r="AN267" i="1"/>
  <c r="AJ267" i="1"/>
  <c r="U267" i="1"/>
  <c r="Q267" i="1"/>
  <c r="M267" i="1"/>
  <c r="J267" i="1" s="1"/>
  <c r="AN266" i="1"/>
  <c r="AJ266" i="1"/>
  <c r="U266" i="1"/>
  <c r="Q266" i="1"/>
  <c r="M266" i="1"/>
  <c r="J266" i="1" s="1"/>
  <c r="AN265" i="1"/>
  <c r="AJ265" i="1"/>
  <c r="U265" i="1"/>
  <c r="Q265" i="1"/>
  <c r="M265" i="1"/>
  <c r="J265" i="1" s="1"/>
  <c r="AN264" i="1"/>
  <c r="AJ264" i="1"/>
  <c r="U264" i="1"/>
  <c r="Q264" i="1"/>
  <c r="M264" i="1"/>
  <c r="J264" i="1" s="1"/>
  <c r="AN263" i="1"/>
  <c r="AJ263" i="1"/>
  <c r="U263" i="1"/>
  <c r="Q263" i="1"/>
  <c r="M263" i="1"/>
  <c r="J263" i="1" s="1"/>
  <c r="AN262" i="1"/>
  <c r="AJ262" i="1"/>
  <c r="U262" i="1"/>
  <c r="Q262" i="1"/>
  <c r="M262" i="1"/>
  <c r="J262" i="1" s="1"/>
  <c r="AN261" i="1"/>
  <c r="AJ261" i="1"/>
  <c r="U261" i="1"/>
  <c r="Q261" i="1"/>
  <c r="M261" i="1"/>
  <c r="J261" i="1" s="1"/>
  <c r="AN260" i="1"/>
  <c r="AJ260" i="1"/>
  <c r="U260" i="1"/>
  <c r="Q260" i="1"/>
  <c r="M260" i="1"/>
  <c r="J260" i="1" s="1"/>
  <c r="AN259" i="1"/>
  <c r="AJ259" i="1"/>
  <c r="U259" i="1"/>
  <c r="Q259" i="1"/>
  <c r="M259" i="1"/>
  <c r="J259" i="1" s="1"/>
  <c r="AN258" i="1"/>
  <c r="AJ258" i="1"/>
  <c r="U258" i="1"/>
  <c r="Q258" i="1"/>
  <c r="M258" i="1"/>
  <c r="J258" i="1" s="1"/>
  <c r="AN257" i="1"/>
  <c r="AJ257" i="1"/>
  <c r="U257" i="1"/>
  <c r="Q257" i="1"/>
  <c r="M257" i="1"/>
  <c r="J257" i="1" s="1"/>
  <c r="AN256" i="1"/>
  <c r="AJ256" i="1"/>
  <c r="U256" i="1"/>
  <c r="Q256" i="1"/>
  <c r="M256" i="1"/>
  <c r="J256" i="1" s="1"/>
  <c r="AN255" i="1"/>
  <c r="AJ255" i="1"/>
  <c r="U255" i="1"/>
  <c r="Q255" i="1"/>
  <c r="M255" i="1"/>
  <c r="J255" i="1" s="1"/>
  <c r="AN254" i="1"/>
  <c r="AJ254" i="1"/>
  <c r="U254" i="1"/>
  <c r="Q254" i="1"/>
  <c r="M254" i="1"/>
  <c r="J254" i="1" s="1"/>
  <c r="AN253" i="1"/>
  <c r="AJ253" i="1"/>
  <c r="U253" i="1"/>
  <c r="Q253" i="1"/>
  <c r="M253" i="1"/>
  <c r="J253" i="1" s="1"/>
  <c r="AN252" i="1"/>
  <c r="AJ252" i="1"/>
  <c r="U252" i="1"/>
  <c r="Q252" i="1"/>
  <c r="M252" i="1"/>
  <c r="J252" i="1" s="1"/>
  <c r="AN251" i="1"/>
  <c r="AJ251" i="1"/>
  <c r="U251" i="1"/>
  <c r="Q251" i="1"/>
  <c r="M251" i="1"/>
  <c r="J251" i="1" s="1"/>
  <c r="AN250" i="1"/>
  <c r="AJ250" i="1"/>
  <c r="U250" i="1"/>
  <c r="Q250" i="1"/>
  <c r="M250" i="1"/>
  <c r="J250" i="1" s="1"/>
  <c r="AN249" i="1"/>
  <c r="AJ249" i="1"/>
  <c r="U249" i="1"/>
  <c r="Q249" i="1"/>
  <c r="M249" i="1"/>
  <c r="J249" i="1" s="1"/>
  <c r="AN248" i="1"/>
  <c r="AJ248" i="1"/>
  <c r="U248" i="1"/>
  <c r="Q248" i="1"/>
  <c r="M248" i="1"/>
  <c r="J248" i="1" s="1"/>
  <c r="AN247" i="1"/>
  <c r="AJ247" i="1"/>
  <c r="U247" i="1"/>
  <c r="Q247" i="1"/>
  <c r="M247" i="1"/>
  <c r="J247" i="1" s="1"/>
  <c r="AN246" i="1"/>
  <c r="AJ246" i="1"/>
  <c r="U246" i="1"/>
  <c r="Q246" i="1"/>
  <c r="M246" i="1"/>
  <c r="J246" i="1" s="1"/>
  <c r="AN245" i="1"/>
  <c r="AJ245" i="1"/>
  <c r="U245" i="1"/>
  <c r="Q245" i="1"/>
  <c r="M245" i="1"/>
  <c r="J245" i="1" s="1"/>
  <c r="AN244" i="1"/>
  <c r="AJ244" i="1"/>
  <c r="U244" i="1"/>
  <c r="Q244" i="1"/>
  <c r="M244" i="1"/>
  <c r="J244" i="1" s="1"/>
  <c r="AN243" i="1"/>
  <c r="AJ243" i="1"/>
  <c r="U243" i="1"/>
  <c r="Q243" i="1"/>
  <c r="M243" i="1"/>
  <c r="J243" i="1" s="1"/>
  <c r="AN242" i="1"/>
  <c r="AJ242" i="1"/>
  <c r="U242" i="1"/>
  <c r="Q242" i="1"/>
  <c r="M242" i="1"/>
  <c r="J242" i="1" s="1"/>
  <c r="AN241" i="1"/>
  <c r="AJ241" i="1"/>
  <c r="U241" i="1"/>
  <c r="Q241" i="1"/>
  <c r="M241" i="1"/>
  <c r="J241" i="1" s="1"/>
  <c r="AN240" i="1"/>
  <c r="AJ240" i="1"/>
  <c r="U240" i="1"/>
  <c r="Q240" i="1"/>
  <c r="M240" i="1"/>
  <c r="J240" i="1" s="1"/>
  <c r="AN239" i="1"/>
  <c r="AJ239" i="1"/>
  <c r="U239" i="1"/>
  <c r="Q239" i="1"/>
  <c r="M239" i="1"/>
  <c r="J239" i="1" s="1"/>
  <c r="AN238" i="1"/>
  <c r="AJ238" i="1"/>
  <c r="U238" i="1"/>
  <c r="Q238" i="1"/>
  <c r="M238" i="1"/>
  <c r="J238" i="1" s="1"/>
  <c r="AN237" i="1"/>
  <c r="AJ237" i="1"/>
  <c r="U237" i="1"/>
  <c r="Q237" i="1"/>
  <c r="M237" i="1"/>
  <c r="J237" i="1" s="1"/>
  <c r="AN236" i="1"/>
  <c r="AJ236" i="1"/>
  <c r="U236" i="1"/>
  <c r="Q236" i="1"/>
  <c r="M236" i="1"/>
  <c r="J236" i="1" s="1"/>
  <c r="AN235" i="1"/>
  <c r="AJ235" i="1"/>
  <c r="U235" i="1"/>
  <c r="Q235" i="1"/>
  <c r="M235" i="1"/>
  <c r="J235" i="1" s="1"/>
  <c r="AN234" i="1"/>
  <c r="AJ234" i="1"/>
  <c r="U234" i="1"/>
  <c r="Q234" i="1"/>
  <c r="M234" i="1"/>
  <c r="J234" i="1" s="1"/>
  <c r="AN233" i="1"/>
  <c r="AJ233" i="1"/>
  <c r="U233" i="1"/>
  <c r="Q233" i="1"/>
  <c r="M233" i="1"/>
  <c r="J233" i="1" s="1"/>
  <c r="AN232" i="1"/>
  <c r="AJ232" i="1"/>
  <c r="U232" i="1"/>
  <c r="Q232" i="1"/>
  <c r="M232" i="1"/>
  <c r="J232" i="1" s="1"/>
  <c r="AN231" i="1"/>
  <c r="AJ231" i="1"/>
  <c r="U231" i="1"/>
  <c r="Q231" i="1"/>
  <c r="M231" i="1"/>
  <c r="J231" i="1" s="1"/>
  <c r="AN230" i="1"/>
  <c r="AJ230" i="1"/>
  <c r="U230" i="1"/>
  <c r="Q230" i="1"/>
  <c r="M230" i="1"/>
  <c r="J230" i="1" s="1"/>
  <c r="AN229" i="1"/>
  <c r="AJ229" i="1"/>
  <c r="U229" i="1"/>
  <c r="Q229" i="1"/>
  <c r="M229" i="1"/>
  <c r="J229" i="1" s="1"/>
  <c r="AN228" i="1"/>
  <c r="AJ228" i="1"/>
  <c r="U228" i="1"/>
  <c r="Q228" i="1"/>
  <c r="M228" i="1"/>
  <c r="J228" i="1" s="1"/>
  <c r="AN227" i="1"/>
  <c r="AJ227" i="1"/>
  <c r="U227" i="1"/>
  <c r="Q227" i="1"/>
  <c r="M227" i="1"/>
  <c r="J227" i="1" s="1"/>
  <c r="AN226" i="1"/>
  <c r="AJ226" i="1"/>
  <c r="U226" i="1"/>
  <c r="Q226" i="1"/>
  <c r="M226" i="1"/>
  <c r="J226" i="1" s="1"/>
  <c r="AN225" i="1"/>
  <c r="AJ225" i="1"/>
  <c r="U225" i="1"/>
  <c r="Q225" i="1"/>
  <c r="M225" i="1"/>
  <c r="J225" i="1" s="1"/>
  <c r="AN224" i="1"/>
  <c r="AJ224" i="1"/>
  <c r="U224" i="1"/>
  <c r="Q224" i="1"/>
  <c r="M224" i="1"/>
  <c r="J224" i="1" s="1"/>
  <c r="AN223" i="1"/>
  <c r="AJ223" i="1"/>
  <c r="U223" i="1"/>
  <c r="Q223" i="1"/>
  <c r="M223" i="1"/>
  <c r="J223" i="1" s="1"/>
  <c r="AN222" i="1"/>
  <c r="AJ222" i="1"/>
  <c r="U222" i="1"/>
  <c r="Q222" i="1"/>
  <c r="M222" i="1"/>
  <c r="J222" i="1" s="1"/>
  <c r="AN221" i="1"/>
  <c r="AJ221" i="1"/>
  <c r="U221" i="1"/>
  <c r="Q221" i="1"/>
  <c r="M221" i="1"/>
  <c r="J221" i="1" s="1"/>
  <c r="AN220" i="1"/>
  <c r="AJ220" i="1"/>
  <c r="U220" i="1"/>
  <c r="Q220" i="1"/>
  <c r="M220" i="1"/>
  <c r="J220" i="1" s="1"/>
  <c r="AN219" i="1"/>
  <c r="AJ219" i="1"/>
  <c r="U219" i="1"/>
  <c r="Q219" i="1"/>
  <c r="M219" i="1"/>
  <c r="J219" i="1" s="1"/>
  <c r="AN218" i="1"/>
  <c r="AJ218" i="1"/>
  <c r="U218" i="1"/>
  <c r="Q218" i="1"/>
  <c r="M218" i="1"/>
  <c r="J218" i="1" s="1"/>
  <c r="AN217" i="1"/>
  <c r="AJ217" i="1"/>
  <c r="U217" i="1"/>
  <c r="Q217" i="1"/>
  <c r="M217" i="1"/>
  <c r="J217" i="1" s="1"/>
  <c r="AN216" i="1"/>
  <c r="AJ216" i="1"/>
  <c r="U216" i="1"/>
  <c r="Q216" i="1"/>
  <c r="M216" i="1"/>
  <c r="J216" i="1" s="1"/>
  <c r="AN215" i="1"/>
  <c r="AJ215" i="1"/>
  <c r="U215" i="1"/>
  <c r="Q215" i="1"/>
  <c r="M215" i="1"/>
  <c r="J215" i="1" s="1"/>
  <c r="AN214" i="1"/>
  <c r="AJ214" i="1"/>
  <c r="U214" i="1"/>
  <c r="Q214" i="1"/>
  <c r="M214" i="1"/>
  <c r="J214" i="1" s="1"/>
  <c r="AN213" i="1"/>
  <c r="AJ213" i="1"/>
  <c r="U213" i="1"/>
  <c r="Q213" i="1"/>
  <c r="M213" i="1"/>
  <c r="J213" i="1" s="1"/>
  <c r="AN212" i="1"/>
  <c r="AJ212" i="1"/>
  <c r="U212" i="1"/>
  <c r="Q212" i="1"/>
  <c r="M212" i="1"/>
  <c r="J212" i="1" s="1"/>
  <c r="AN211" i="1"/>
  <c r="AJ211" i="1"/>
  <c r="U211" i="1"/>
  <c r="Q211" i="1"/>
  <c r="M211" i="1"/>
  <c r="J211" i="1" s="1"/>
  <c r="AN210" i="1"/>
  <c r="AJ210" i="1"/>
  <c r="U210" i="1"/>
  <c r="Q210" i="1"/>
  <c r="M210" i="1"/>
  <c r="J210" i="1" s="1"/>
  <c r="AN209" i="1"/>
  <c r="AJ209" i="1"/>
  <c r="U209" i="1"/>
  <c r="Q209" i="1"/>
  <c r="M209" i="1"/>
  <c r="J209" i="1" s="1"/>
  <c r="AN208" i="1"/>
  <c r="AJ208" i="1"/>
  <c r="U208" i="1"/>
  <c r="Q208" i="1"/>
  <c r="M208" i="1"/>
  <c r="J208" i="1" s="1"/>
  <c r="AN207" i="1"/>
  <c r="AJ207" i="1"/>
  <c r="U207" i="1"/>
  <c r="Q207" i="1"/>
  <c r="M207" i="1"/>
  <c r="J207" i="1" s="1"/>
  <c r="AN206" i="1"/>
  <c r="AJ206" i="1"/>
  <c r="U206" i="1"/>
  <c r="Q206" i="1"/>
  <c r="M206" i="1"/>
  <c r="J206" i="1" s="1"/>
  <c r="AN205" i="1"/>
  <c r="AJ205" i="1"/>
  <c r="U205" i="1"/>
  <c r="Q205" i="1"/>
  <c r="M205" i="1"/>
  <c r="J205" i="1" s="1"/>
  <c r="AN204" i="1"/>
  <c r="AJ204" i="1"/>
  <c r="U204" i="1"/>
  <c r="Q204" i="1"/>
  <c r="M204" i="1"/>
  <c r="J204" i="1" s="1"/>
  <c r="AN203" i="1"/>
  <c r="AJ203" i="1"/>
  <c r="U203" i="1"/>
  <c r="Q203" i="1"/>
  <c r="M203" i="1"/>
  <c r="J203" i="1" s="1"/>
  <c r="AN202" i="1"/>
  <c r="AJ202" i="1"/>
  <c r="U202" i="1"/>
  <c r="Q202" i="1"/>
  <c r="M202" i="1"/>
  <c r="J202" i="1" s="1"/>
  <c r="AN201" i="1"/>
  <c r="AJ201" i="1"/>
  <c r="U201" i="1"/>
  <c r="Q201" i="1"/>
  <c r="M201" i="1"/>
  <c r="J201" i="1" s="1"/>
  <c r="AN200" i="1"/>
  <c r="AJ200" i="1"/>
  <c r="U200" i="1"/>
  <c r="Q200" i="1"/>
  <c r="M200" i="1"/>
  <c r="J200" i="1" s="1"/>
  <c r="AN199" i="1"/>
  <c r="AJ199" i="1"/>
  <c r="U199" i="1"/>
  <c r="Q199" i="1"/>
  <c r="M199" i="1"/>
  <c r="J199" i="1" s="1"/>
  <c r="AN198" i="1"/>
  <c r="AJ198" i="1"/>
  <c r="U198" i="1"/>
  <c r="Q198" i="1"/>
  <c r="M198" i="1"/>
  <c r="J198" i="1" s="1"/>
  <c r="AN197" i="1"/>
  <c r="AJ197" i="1"/>
  <c r="U197" i="1"/>
  <c r="Q197" i="1"/>
  <c r="M197" i="1"/>
  <c r="J197" i="1" s="1"/>
  <c r="AN196" i="1"/>
  <c r="AJ196" i="1"/>
  <c r="U196" i="1"/>
  <c r="Q196" i="1"/>
  <c r="M196" i="1"/>
  <c r="J196" i="1" s="1"/>
  <c r="AN195" i="1"/>
  <c r="AJ195" i="1"/>
  <c r="U195" i="1"/>
  <c r="Q195" i="1"/>
  <c r="M195" i="1"/>
  <c r="J195" i="1" s="1"/>
  <c r="AN194" i="1"/>
  <c r="AJ194" i="1"/>
  <c r="U194" i="1"/>
  <c r="Q194" i="1"/>
  <c r="M194" i="1"/>
  <c r="J194" i="1" s="1"/>
  <c r="AN193" i="1"/>
  <c r="AJ193" i="1"/>
  <c r="U193" i="1"/>
  <c r="Q193" i="1"/>
  <c r="M193" i="1"/>
  <c r="J193" i="1" s="1"/>
  <c r="AN192" i="1"/>
  <c r="AJ192" i="1"/>
  <c r="U192" i="1"/>
  <c r="Q192" i="1"/>
  <c r="M192" i="1"/>
  <c r="J192" i="1" s="1"/>
  <c r="AN191" i="1"/>
  <c r="AJ191" i="1"/>
  <c r="U191" i="1"/>
  <c r="Q191" i="1"/>
  <c r="M191" i="1"/>
  <c r="J191" i="1" s="1"/>
  <c r="AN190" i="1"/>
  <c r="AJ190" i="1"/>
  <c r="U190" i="1"/>
  <c r="Q190" i="1"/>
  <c r="M190" i="1"/>
  <c r="J190" i="1" s="1"/>
  <c r="AN189" i="1"/>
  <c r="AJ189" i="1"/>
  <c r="U189" i="1"/>
  <c r="Q189" i="1"/>
  <c r="M189" i="1"/>
  <c r="J189" i="1" s="1"/>
  <c r="AN188" i="1"/>
  <c r="AJ188" i="1"/>
  <c r="U188" i="1"/>
  <c r="Q188" i="1"/>
  <c r="M188" i="1"/>
  <c r="J188" i="1" s="1"/>
  <c r="AN187" i="1"/>
  <c r="AJ187" i="1"/>
  <c r="U187" i="1"/>
  <c r="Q187" i="1"/>
  <c r="M187" i="1"/>
  <c r="J187" i="1" s="1"/>
  <c r="AN186" i="1"/>
  <c r="AJ186" i="1"/>
  <c r="U186" i="1"/>
  <c r="Q186" i="1"/>
  <c r="M186" i="1"/>
  <c r="J186" i="1" s="1"/>
  <c r="AN185" i="1"/>
  <c r="AJ185" i="1"/>
  <c r="U185" i="1"/>
  <c r="Q185" i="1"/>
  <c r="M185" i="1"/>
  <c r="J185" i="1" s="1"/>
  <c r="AN183" i="1"/>
  <c r="AJ183" i="1"/>
  <c r="U183" i="1"/>
  <c r="Q183" i="1"/>
  <c r="M183" i="1"/>
  <c r="J183" i="1" s="1"/>
  <c r="AN182" i="1"/>
  <c r="AJ182" i="1"/>
  <c r="U182" i="1"/>
  <c r="Q182" i="1"/>
  <c r="M182" i="1"/>
  <c r="J182" i="1" s="1"/>
  <c r="AN181" i="1"/>
  <c r="AJ181" i="1"/>
  <c r="U181" i="1"/>
  <c r="Q181" i="1"/>
  <c r="M181" i="1"/>
  <c r="J181" i="1" s="1"/>
  <c r="AN180" i="1"/>
  <c r="AJ180" i="1"/>
  <c r="U180" i="1"/>
  <c r="Q180" i="1"/>
  <c r="M180" i="1"/>
  <c r="J180" i="1" s="1"/>
  <c r="AN179" i="1"/>
  <c r="AJ179" i="1"/>
  <c r="U179" i="1"/>
  <c r="Q179" i="1"/>
  <c r="M179" i="1"/>
  <c r="J179" i="1" s="1"/>
  <c r="AN178" i="1"/>
  <c r="AJ178" i="1"/>
  <c r="U178" i="1"/>
  <c r="Q178" i="1"/>
  <c r="M178" i="1"/>
  <c r="J178" i="1" s="1"/>
  <c r="AN177" i="1"/>
  <c r="AJ177" i="1"/>
  <c r="U177" i="1"/>
  <c r="Q177" i="1"/>
  <c r="M177" i="1"/>
  <c r="J177" i="1" s="1"/>
  <c r="AN176" i="1"/>
  <c r="AJ176" i="1"/>
  <c r="U176" i="1"/>
  <c r="Q176" i="1"/>
  <c r="M176" i="1"/>
  <c r="J176" i="1" s="1"/>
  <c r="AN175" i="1"/>
  <c r="AJ175" i="1"/>
  <c r="U175" i="1"/>
  <c r="Q175" i="1"/>
  <c r="M175" i="1"/>
  <c r="J175" i="1" s="1"/>
  <c r="AN174" i="1"/>
  <c r="AJ174" i="1"/>
  <c r="U174" i="1"/>
  <c r="Q174" i="1"/>
  <c r="M174" i="1"/>
  <c r="J174" i="1" s="1"/>
  <c r="AN173" i="1"/>
  <c r="AJ173" i="1"/>
  <c r="U173" i="1"/>
  <c r="Q173" i="1"/>
  <c r="M173" i="1"/>
  <c r="J173" i="1" s="1"/>
  <c r="AN172" i="1"/>
  <c r="AJ172" i="1"/>
  <c r="U172" i="1"/>
  <c r="Q172" i="1"/>
  <c r="M172" i="1"/>
  <c r="J172" i="1" s="1"/>
  <c r="AN171" i="1"/>
  <c r="AJ171" i="1"/>
  <c r="U171" i="1"/>
  <c r="Q171" i="1"/>
  <c r="M171" i="1"/>
  <c r="J171" i="1" s="1"/>
  <c r="AN170" i="1"/>
  <c r="AJ170" i="1"/>
  <c r="U170" i="1"/>
  <c r="Q170" i="1"/>
  <c r="M170" i="1"/>
  <c r="J170" i="1" s="1"/>
  <c r="AN169" i="1"/>
  <c r="AJ169" i="1"/>
  <c r="U169" i="1"/>
  <c r="Q169" i="1"/>
  <c r="M169" i="1"/>
  <c r="J169" i="1" s="1"/>
  <c r="AN168" i="1"/>
  <c r="AJ168" i="1"/>
  <c r="U168" i="1"/>
  <c r="Q168" i="1"/>
  <c r="M168" i="1"/>
  <c r="J168" i="1" s="1"/>
  <c r="AN167" i="1"/>
  <c r="AJ167" i="1"/>
  <c r="U167" i="1"/>
  <c r="Q167" i="1"/>
  <c r="M167" i="1"/>
  <c r="J167" i="1" s="1"/>
  <c r="AN166" i="1"/>
  <c r="AJ166" i="1"/>
  <c r="U166" i="1"/>
  <c r="Q166" i="1"/>
  <c r="M166" i="1"/>
  <c r="J166" i="1" s="1"/>
  <c r="AN165" i="1"/>
  <c r="AJ165" i="1"/>
  <c r="U165" i="1"/>
  <c r="Q165" i="1"/>
  <c r="M165" i="1"/>
  <c r="J165" i="1" s="1"/>
  <c r="AN164" i="1"/>
  <c r="AJ164" i="1"/>
  <c r="U164" i="1"/>
  <c r="Q164" i="1"/>
  <c r="M164" i="1"/>
  <c r="J164" i="1" s="1"/>
  <c r="AN163" i="1"/>
  <c r="AJ163" i="1"/>
  <c r="U163" i="1"/>
  <c r="Q163" i="1"/>
  <c r="M163" i="1"/>
  <c r="J163" i="1" s="1"/>
  <c r="AN162" i="1"/>
  <c r="AJ162" i="1"/>
  <c r="U162" i="1"/>
  <c r="Q162" i="1"/>
  <c r="M162" i="1"/>
  <c r="J162" i="1" s="1"/>
  <c r="AN161" i="1"/>
  <c r="AJ161" i="1"/>
  <c r="U161" i="1"/>
  <c r="Q161" i="1"/>
  <c r="M161" i="1"/>
  <c r="J161" i="1" s="1"/>
  <c r="AN160" i="1"/>
  <c r="AJ160" i="1"/>
  <c r="U160" i="1"/>
  <c r="Q160" i="1"/>
  <c r="M160" i="1"/>
  <c r="J160" i="1" s="1"/>
  <c r="AN159" i="1"/>
  <c r="AJ159" i="1"/>
  <c r="U159" i="1"/>
  <c r="Q159" i="1"/>
  <c r="M159" i="1"/>
  <c r="J159" i="1" s="1"/>
  <c r="AN158" i="1"/>
  <c r="AJ158" i="1"/>
  <c r="U158" i="1"/>
  <c r="Q158" i="1"/>
  <c r="M158" i="1"/>
  <c r="J158" i="1" s="1"/>
  <c r="AN157" i="1"/>
  <c r="AJ157" i="1"/>
  <c r="U157" i="1"/>
  <c r="Q157" i="1"/>
  <c r="M157" i="1"/>
  <c r="J157" i="1" s="1"/>
  <c r="AN156" i="1"/>
  <c r="AJ156" i="1"/>
  <c r="U156" i="1"/>
  <c r="Q156" i="1"/>
  <c r="M156" i="1"/>
  <c r="J156" i="1" s="1"/>
  <c r="AN155" i="1"/>
  <c r="AJ155" i="1"/>
  <c r="U155" i="1"/>
  <c r="Q155" i="1"/>
  <c r="M155" i="1"/>
  <c r="J155" i="1" s="1"/>
  <c r="AN154" i="1"/>
  <c r="AJ154" i="1"/>
  <c r="U154" i="1"/>
  <c r="Q154" i="1"/>
  <c r="M154" i="1"/>
  <c r="J154" i="1" s="1"/>
  <c r="AN153" i="1"/>
  <c r="AJ153" i="1"/>
  <c r="U153" i="1"/>
  <c r="Q153" i="1"/>
  <c r="M153" i="1"/>
  <c r="J153" i="1" s="1"/>
  <c r="AN152" i="1"/>
  <c r="AJ152" i="1"/>
  <c r="U152" i="1"/>
  <c r="Q152" i="1"/>
  <c r="M152" i="1"/>
  <c r="J152" i="1" s="1"/>
  <c r="AN151" i="1"/>
  <c r="AJ151" i="1"/>
  <c r="U151" i="1"/>
  <c r="Q151" i="1"/>
  <c r="M151" i="1"/>
  <c r="J151" i="1" s="1"/>
  <c r="AN150" i="1"/>
  <c r="AJ150" i="1"/>
  <c r="U150" i="1"/>
  <c r="Q150" i="1"/>
  <c r="M150" i="1"/>
  <c r="J150" i="1" s="1"/>
  <c r="AN149" i="1"/>
  <c r="AJ149" i="1"/>
  <c r="U149" i="1"/>
  <c r="Q149" i="1"/>
  <c r="M149" i="1"/>
  <c r="J149" i="1" s="1"/>
  <c r="AN148" i="1"/>
  <c r="AJ148" i="1"/>
  <c r="U148" i="1"/>
  <c r="Q148" i="1"/>
  <c r="M148" i="1"/>
  <c r="J148" i="1" s="1"/>
  <c r="AN147" i="1"/>
  <c r="AJ147" i="1"/>
  <c r="U147" i="1"/>
  <c r="Q147" i="1"/>
  <c r="M147" i="1"/>
  <c r="J147" i="1" s="1"/>
  <c r="AN146" i="1"/>
  <c r="AJ146" i="1"/>
  <c r="U146" i="1"/>
  <c r="Q146" i="1"/>
  <c r="M146" i="1"/>
  <c r="J146" i="1" s="1"/>
  <c r="AN145" i="1"/>
  <c r="AJ145" i="1"/>
  <c r="U145" i="1"/>
  <c r="Q145" i="1"/>
  <c r="M145" i="1"/>
  <c r="J145" i="1" s="1"/>
  <c r="AN144" i="1"/>
  <c r="AJ144" i="1"/>
  <c r="U144" i="1"/>
  <c r="Q144" i="1"/>
  <c r="M144" i="1"/>
  <c r="J144" i="1" s="1"/>
  <c r="AN143" i="1"/>
  <c r="AJ143" i="1"/>
  <c r="U143" i="1"/>
  <c r="Q143" i="1"/>
  <c r="M143" i="1"/>
  <c r="J143" i="1" s="1"/>
  <c r="AN142" i="1"/>
  <c r="AJ142" i="1"/>
  <c r="U142" i="1"/>
  <c r="Q142" i="1"/>
  <c r="M142" i="1"/>
  <c r="J142" i="1" s="1"/>
  <c r="AN141" i="1"/>
  <c r="AJ141" i="1"/>
  <c r="U141" i="1"/>
  <c r="Q141" i="1"/>
  <c r="M141" i="1"/>
  <c r="J141" i="1" s="1"/>
  <c r="AN140" i="1"/>
  <c r="AJ140" i="1"/>
  <c r="U140" i="1"/>
  <c r="Q140" i="1"/>
  <c r="M140" i="1"/>
  <c r="J140" i="1" s="1"/>
  <c r="AN139" i="1"/>
  <c r="AJ139" i="1"/>
  <c r="U139" i="1"/>
  <c r="Q139" i="1"/>
  <c r="M139" i="1"/>
  <c r="J139" i="1" s="1"/>
  <c r="AN138" i="1"/>
  <c r="AJ138" i="1"/>
  <c r="U138" i="1"/>
  <c r="Q138" i="1"/>
  <c r="M138" i="1"/>
  <c r="J138" i="1" s="1"/>
  <c r="AN137" i="1"/>
  <c r="AJ137" i="1"/>
  <c r="U137" i="1"/>
  <c r="Q137" i="1"/>
  <c r="M137" i="1"/>
  <c r="J137" i="1" s="1"/>
  <c r="AN136" i="1"/>
  <c r="AJ136" i="1"/>
  <c r="U136" i="1"/>
  <c r="Q136" i="1"/>
  <c r="M136" i="1"/>
  <c r="J136" i="1" s="1"/>
  <c r="AN135" i="1"/>
  <c r="AJ135" i="1"/>
  <c r="U135" i="1"/>
  <c r="Q135" i="1"/>
  <c r="M135" i="1"/>
  <c r="J135" i="1" s="1"/>
  <c r="AN134" i="1"/>
  <c r="AJ134" i="1"/>
  <c r="U134" i="1"/>
  <c r="Q134" i="1"/>
  <c r="M134" i="1"/>
  <c r="J134" i="1" s="1"/>
  <c r="AN133" i="1"/>
  <c r="AJ133" i="1"/>
  <c r="U133" i="1"/>
  <c r="Q133" i="1"/>
  <c r="M133" i="1"/>
  <c r="J133" i="1" s="1"/>
  <c r="AN132" i="1"/>
  <c r="AJ132" i="1"/>
  <c r="U132" i="1"/>
  <c r="Q132" i="1"/>
  <c r="M132" i="1"/>
  <c r="J132" i="1" s="1"/>
  <c r="AN131" i="1"/>
  <c r="AJ131" i="1"/>
  <c r="U131" i="1"/>
  <c r="Q131" i="1"/>
  <c r="M131" i="1"/>
  <c r="J131" i="1" s="1"/>
  <c r="AN130" i="1"/>
  <c r="AJ130" i="1"/>
  <c r="U130" i="1"/>
  <c r="Q130" i="1"/>
  <c r="M130" i="1"/>
  <c r="J130" i="1" s="1"/>
  <c r="AN129" i="1"/>
  <c r="AJ129" i="1"/>
  <c r="U129" i="1"/>
  <c r="Q129" i="1"/>
  <c r="M129" i="1"/>
  <c r="J129" i="1" s="1"/>
  <c r="AN128" i="1"/>
  <c r="AJ128" i="1"/>
  <c r="U128" i="1"/>
  <c r="Q128" i="1"/>
  <c r="M128" i="1"/>
  <c r="J128" i="1" s="1"/>
  <c r="AN127" i="1"/>
  <c r="AJ127" i="1"/>
  <c r="U127" i="1"/>
  <c r="Q127" i="1"/>
  <c r="M127" i="1"/>
  <c r="J127" i="1" s="1"/>
  <c r="AN126" i="1"/>
  <c r="AJ126" i="1"/>
  <c r="U126" i="1"/>
  <c r="Q126" i="1"/>
  <c r="M126" i="1"/>
  <c r="J126" i="1" s="1"/>
  <c r="AN125" i="1"/>
  <c r="AJ125" i="1"/>
  <c r="U125" i="1"/>
  <c r="Q125" i="1"/>
  <c r="M125" i="1"/>
  <c r="J125" i="1" s="1"/>
  <c r="AN124" i="1"/>
  <c r="AJ124" i="1"/>
  <c r="U124" i="1"/>
  <c r="Q124" i="1"/>
  <c r="M124" i="1"/>
  <c r="J124" i="1" s="1"/>
  <c r="AN123" i="1"/>
  <c r="AJ123" i="1"/>
  <c r="U123" i="1"/>
  <c r="Q123" i="1"/>
  <c r="M123" i="1"/>
  <c r="J123" i="1" s="1"/>
  <c r="AN122" i="1"/>
  <c r="AJ122" i="1"/>
  <c r="U122" i="1"/>
  <c r="Q122" i="1"/>
  <c r="M122" i="1"/>
  <c r="J122" i="1" s="1"/>
  <c r="AN121" i="1"/>
  <c r="AJ121" i="1"/>
  <c r="U121" i="1"/>
  <c r="Q121" i="1"/>
  <c r="M121" i="1"/>
  <c r="J121" i="1" s="1"/>
  <c r="AN120" i="1"/>
  <c r="AJ120" i="1"/>
  <c r="U120" i="1"/>
  <c r="Q120" i="1"/>
  <c r="M120" i="1"/>
  <c r="J120" i="1" s="1"/>
  <c r="AN119" i="1"/>
  <c r="AJ119" i="1"/>
  <c r="U119" i="1"/>
  <c r="Q119" i="1"/>
  <c r="M119" i="1"/>
  <c r="J119" i="1" s="1"/>
  <c r="AN118" i="1"/>
  <c r="AJ118" i="1"/>
  <c r="U118" i="1"/>
  <c r="Q118" i="1"/>
  <c r="M118" i="1"/>
  <c r="J118" i="1" s="1"/>
  <c r="AN117" i="1"/>
  <c r="AJ117" i="1"/>
  <c r="U117" i="1"/>
  <c r="Q117" i="1"/>
  <c r="M117" i="1"/>
  <c r="J117" i="1" s="1"/>
  <c r="AN116" i="1"/>
  <c r="AJ116" i="1"/>
  <c r="U116" i="1"/>
  <c r="Q116" i="1"/>
  <c r="M116" i="1"/>
  <c r="J116" i="1" s="1"/>
  <c r="AN115" i="1"/>
  <c r="AJ115" i="1"/>
  <c r="U115" i="1"/>
  <c r="Q115" i="1"/>
  <c r="M115" i="1"/>
  <c r="J115" i="1" s="1"/>
  <c r="AN114" i="1"/>
  <c r="AJ114" i="1"/>
  <c r="U114" i="1"/>
  <c r="Q114" i="1"/>
  <c r="M114" i="1"/>
  <c r="J114" i="1" s="1"/>
  <c r="AN113" i="1"/>
  <c r="AJ113" i="1"/>
  <c r="U113" i="1"/>
  <c r="Q113" i="1"/>
  <c r="M113" i="1"/>
  <c r="J113" i="1" s="1"/>
  <c r="AN112" i="1"/>
  <c r="AJ112" i="1"/>
  <c r="U112" i="1"/>
  <c r="Q112" i="1"/>
  <c r="M112" i="1"/>
  <c r="J112" i="1" s="1"/>
  <c r="AN111" i="1"/>
  <c r="AJ111" i="1"/>
  <c r="U111" i="1"/>
  <c r="Q111" i="1"/>
  <c r="M111" i="1"/>
  <c r="J111" i="1" s="1"/>
  <c r="AN110" i="1"/>
  <c r="AJ110" i="1"/>
  <c r="U110" i="1"/>
  <c r="Q110" i="1"/>
  <c r="M110" i="1"/>
  <c r="J110" i="1" s="1"/>
  <c r="AN109" i="1"/>
  <c r="AJ109" i="1"/>
  <c r="U109" i="1"/>
  <c r="Q109" i="1"/>
  <c r="M109" i="1"/>
  <c r="J109" i="1" s="1"/>
  <c r="AN108" i="1"/>
  <c r="AJ108" i="1"/>
  <c r="U108" i="1"/>
  <c r="Q108" i="1"/>
  <c r="M108" i="1"/>
  <c r="J108" i="1" s="1"/>
  <c r="AN107" i="1"/>
  <c r="AJ107" i="1"/>
  <c r="U107" i="1"/>
  <c r="Q107" i="1"/>
  <c r="M107" i="1"/>
  <c r="J107" i="1" s="1"/>
  <c r="AN106" i="1"/>
  <c r="AJ106" i="1"/>
  <c r="U106" i="1"/>
  <c r="Q106" i="1"/>
  <c r="M106" i="1"/>
  <c r="J106" i="1" s="1"/>
  <c r="AN105" i="1"/>
  <c r="AJ105" i="1"/>
  <c r="U105" i="1"/>
  <c r="Q105" i="1"/>
  <c r="M105" i="1"/>
  <c r="J105" i="1" s="1"/>
  <c r="AN104" i="1"/>
  <c r="AJ104" i="1"/>
  <c r="U104" i="1"/>
  <c r="Q104" i="1"/>
  <c r="M104" i="1"/>
  <c r="J104" i="1" s="1"/>
  <c r="AN103" i="1"/>
  <c r="AJ103" i="1"/>
  <c r="U103" i="1"/>
  <c r="Q103" i="1"/>
  <c r="M103" i="1"/>
  <c r="J103" i="1" s="1"/>
  <c r="AN102" i="1"/>
  <c r="AJ102" i="1"/>
  <c r="U102" i="1"/>
  <c r="Q102" i="1"/>
  <c r="M102" i="1"/>
  <c r="J102" i="1" s="1"/>
  <c r="AN101" i="1"/>
  <c r="AJ101" i="1"/>
  <c r="U101" i="1"/>
  <c r="Q101" i="1"/>
  <c r="M101" i="1"/>
  <c r="J101" i="1" s="1"/>
  <c r="AN100" i="1"/>
  <c r="AJ100" i="1"/>
  <c r="U100" i="1"/>
  <c r="Q100" i="1"/>
  <c r="M100" i="1"/>
  <c r="J100" i="1" s="1"/>
  <c r="AN99" i="1"/>
  <c r="AJ99" i="1"/>
  <c r="U99" i="1"/>
  <c r="Q99" i="1"/>
  <c r="M99" i="1"/>
  <c r="J99" i="1" s="1"/>
  <c r="AN98" i="1"/>
  <c r="AJ98" i="1"/>
  <c r="U98" i="1"/>
  <c r="Q98" i="1"/>
  <c r="M98" i="1"/>
  <c r="J98" i="1" s="1"/>
  <c r="AN97" i="1"/>
  <c r="AJ97" i="1"/>
  <c r="U97" i="1"/>
  <c r="Q97" i="1"/>
  <c r="M97" i="1"/>
  <c r="J97" i="1" s="1"/>
  <c r="AN96" i="1"/>
  <c r="AJ96" i="1"/>
  <c r="U96" i="1"/>
  <c r="Q96" i="1"/>
  <c r="M96" i="1"/>
  <c r="J96" i="1" s="1"/>
  <c r="AN95" i="1"/>
  <c r="AJ95" i="1"/>
  <c r="U95" i="1"/>
  <c r="Q95" i="1"/>
  <c r="M95" i="1"/>
  <c r="J95" i="1" s="1"/>
  <c r="AN94" i="1"/>
  <c r="AJ94" i="1"/>
  <c r="U94" i="1"/>
  <c r="Q94" i="1"/>
  <c r="M94" i="1"/>
  <c r="J94" i="1" s="1"/>
  <c r="AN93" i="1"/>
  <c r="AJ93" i="1"/>
  <c r="U93" i="1"/>
  <c r="Q93" i="1"/>
  <c r="M93" i="1"/>
  <c r="J93" i="1" s="1"/>
  <c r="AN92" i="1"/>
  <c r="AJ92" i="1"/>
  <c r="U92" i="1"/>
  <c r="Q92" i="1"/>
  <c r="M92" i="1"/>
  <c r="J92" i="1" s="1"/>
  <c r="AN91" i="1"/>
  <c r="AJ91" i="1"/>
  <c r="U91" i="1"/>
  <c r="Q91" i="1"/>
  <c r="M91" i="1"/>
  <c r="J91" i="1" s="1"/>
  <c r="AN90" i="1"/>
  <c r="AJ90" i="1"/>
  <c r="U90" i="1"/>
  <c r="Q90" i="1"/>
  <c r="M90" i="1"/>
  <c r="J90" i="1" s="1"/>
  <c r="AN89" i="1"/>
  <c r="AJ89" i="1"/>
  <c r="U89" i="1"/>
  <c r="Q89" i="1"/>
  <c r="M89" i="1"/>
  <c r="J89" i="1" s="1"/>
  <c r="AN88" i="1"/>
  <c r="AJ88" i="1"/>
  <c r="U88" i="1"/>
  <c r="Q88" i="1"/>
  <c r="M88" i="1"/>
  <c r="J88" i="1" s="1"/>
  <c r="AN87" i="1"/>
  <c r="AJ87" i="1"/>
  <c r="U87" i="1"/>
  <c r="Q87" i="1"/>
  <c r="M87" i="1"/>
  <c r="J87" i="1" s="1"/>
  <c r="AN86" i="1"/>
  <c r="AJ86" i="1"/>
  <c r="U86" i="1"/>
  <c r="Q86" i="1"/>
  <c r="M86" i="1"/>
  <c r="J86" i="1" s="1"/>
  <c r="AN85" i="1"/>
  <c r="AJ85" i="1"/>
  <c r="U85" i="1"/>
  <c r="Q85" i="1"/>
  <c r="M85" i="1"/>
  <c r="J85" i="1" s="1"/>
  <c r="AN84" i="1"/>
  <c r="AJ84" i="1"/>
  <c r="U84" i="1"/>
  <c r="Q84" i="1"/>
  <c r="M84" i="1"/>
  <c r="J84" i="1" s="1"/>
  <c r="AN83" i="1"/>
  <c r="AJ83" i="1"/>
  <c r="U83" i="1"/>
  <c r="Q83" i="1"/>
  <c r="M83" i="1"/>
  <c r="J83" i="1" s="1"/>
  <c r="AN82" i="1"/>
  <c r="AJ82" i="1"/>
  <c r="U82" i="1"/>
  <c r="Q82" i="1"/>
  <c r="M82" i="1"/>
  <c r="J82" i="1" s="1"/>
  <c r="AN81" i="1"/>
  <c r="AJ81" i="1"/>
  <c r="U81" i="1"/>
  <c r="Q81" i="1"/>
  <c r="M81" i="1"/>
  <c r="J81" i="1" s="1"/>
  <c r="AN80" i="1"/>
  <c r="AJ80" i="1"/>
  <c r="U80" i="1"/>
  <c r="Q80" i="1"/>
  <c r="M80" i="1"/>
  <c r="J80" i="1" s="1"/>
  <c r="AN79" i="1"/>
  <c r="AJ79" i="1"/>
  <c r="U79" i="1"/>
  <c r="Q79" i="1"/>
  <c r="M79" i="1"/>
  <c r="J79" i="1" s="1"/>
  <c r="AN78" i="1"/>
  <c r="AJ78" i="1"/>
  <c r="U78" i="1"/>
  <c r="Q78" i="1"/>
  <c r="M78" i="1"/>
  <c r="J78" i="1" s="1"/>
  <c r="AN77" i="1"/>
  <c r="AJ77" i="1"/>
  <c r="U77" i="1"/>
  <c r="Q77" i="1"/>
  <c r="M77" i="1"/>
  <c r="J77" i="1" s="1"/>
  <c r="AN76" i="1"/>
  <c r="AJ76" i="1"/>
  <c r="U76" i="1"/>
  <c r="Q76" i="1"/>
  <c r="M76" i="1"/>
  <c r="J76" i="1" s="1"/>
  <c r="AN75" i="1"/>
  <c r="AJ75" i="1"/>
  <c r="U75" i="1"/>
  <c r="Q75" i="1"/>
  <c r="M75" i="1"/>
  <c r="J75" i="1" s="1"/>
  <c r="AN74" i="1"/>
  <c r="AJ74" i="1"/>
  <c r="U74" i="1"/>
  <c r="Q74" i="1"/>
  <c r="M74" i="1"/>
  <c r="J74" i="1" s="1"/>
  <c r="AN73" i="1"/>
  <c r="AJ73" i="1"/>
  <c r="U73" i="1"/>
  <c r="Q73" i="1"/>
  <c r="M73" i="1"/>
  <c r="J73" i="1" s="1"/>
  <c r="AN72" i="1"/>
  <c r="AJ72" i="1"/>
  <c r="U72" i="1"/>
  <c r="Q72" i="1"/>
  <c r="M72" i="1"/>
  <c r="J72" i="1" s="1"/>
  <c r="AN71" i="1"/>
  <c r="AJ71" i="1"/>
  <c r="U71" i="1"/>
  <c r="Q71" i="1"/>
  <c r="M71" i="1"/>
  <c r="J71" i="1" s="1"/>
  <c r="AN70" i="1"/>
  <c r="AJ70" i="1"/>
  <c r="U70" i="1"/>
  <c r="Q70" i="1"/>
  <c r="M70" i="1"/>
  <c r="J70" i="1" s="1"/>
  <c r="AN69" i="1"/>
  <c r="AJ69" i="1"/>
  <c r="U69" i="1"/>
  <c r="Q69" i="1"/>
  <c r="M69" i="1"/>
  <c r="J69" i="1" s="1"/>
  <c r="AN68" i="1"/>
  <c r="AJ68" i="1"/>
  <c r="U68" i="1"/>
  <c r="Q68" i="1"/>
  <c r="M68" i="1"/>
  <c r="J68" i="1" s="1"/>
  <c r="AN67" i="1"/>
  <c r="AJ67" i="1"/>
  <c r="U67" i="1"/>
  <c r="Q67" i="1"/>
  <c r="M67" i="1"/>
  <c r="J67" i="1" s="1"/>
  <c r="AN66" i="1"/>
  <c r="AJ66" i="1"/>
  <c r="U66" i="1"/>
  <c r="Q66" i="1"/>
  <c r="M66" i="1"/>
  <c r="J66" i="1" s="1"/>
  <c r="AN65" i="1"/>
  <c r="AJ65" i="1"/>
  <c r="U65" i="1"/>
  <c r="Q65" i="1"/>
  <c r="M65" i="1"/>
  <c r="J65" i="1" s="1"/>
  <c r="AN64" i="1"/>
  <c r="AJ64" i="1"/>
  <c r="U64" i="1"/>
  <c r="Q64" i="1"/>
  <c r="M64" i="1"/>
  <c r="J64" i="1" s="1"/>
  <c r="AN63" i="1"/>
  <c r="AJ63" i="1"/>
  <c r="U63" i="1"/>
  <c r="Q63" i="1"/>
  <c r="M63" i="1"/>
  <c r="J63" i="1" s="1"/>
  <c r="AN61" i="1"/>
  <c r="AJ61" i="1"/>
  <c r="U61" i="1"/>
  <c r="Q61" i="1"/>
  <c r="M61" i="1"/>
  <c r="J61" i="1" s="1"/>
  <c r="AN60" i="1"/>
  <c r="AJ60" i="1"/>
  <c r="U60" i="1"/>
  <c r="Q60" i="1"/>
  <c r="M60" i="1"/>
  <c r="J60" i="1" s="1"/>
  <c r="AN59" i="1"/>
  <c r="AJ59" i="1"/>
  <c r="U59" i="1"/>
  <c r="Q59" i="1"/>
  <c r="M59" i="1"/>
  <c r="J59" i="1" s="1"/>
  <c r="AN58" i="1"/>
  <c r="AJ58" i="1"/>
  <c r="U58" i="1"/>
  <c r="Q58" i="1"/>
  <c r="M58" i="1"/>
  <c r="J58" i="1" s="1"/>
  <c r="AN57" i="1"/>
  <c r="AJ57" i="1"/>
  <c r="U57" i="1"/>
  <c r="Q57" i="1"/>
  <c r="M57" i="1"/>
  <c r="J57" i="1" s="1"/>
  <c r="AN56" i="1"/>
  <c r="AJ56" i="1"/>
  <c r="U56" i="1"/>
  <c r="Q56" i="1"/>
  <c r="M56" i="1"/>
  <c r="J56" i="1" s="1"/>
  <c r="AN55" i="1"/>
  <c r="AJ55" i="1"/>
  <c r="U55" i="1"/>
  <c r="Q55" i="1"/>
  <c r="M55" i="1"/>
  <c r="J55" i="1" s="1"/>
  <c r="AN54" i="1"/>
  <c r="AJ54" i="1"/>
  <c r="U54" i="1"/>
  <c r="Q54" i="1"/>
  <c r="M54" i="1"/>
  <c r="J54" i="1" s="1"/>
  <c r="AN53" i="1"/>
  <c r="AJ53" i="1"/>
  <c r="U53" i="1"/>
  <c r="Q53" i="1"/>
  <c r="M53" i="1"/>
  <c r="J53" i="1" s="1"/>
  <c r="AN52" i="1"/>
  <c r="AJ52" i="1"/>
  <c r="U52" i="1"/>
  <c r="Q52" i="1"/>
  <c r="M52" i="1"/>
  <c r="J52" i="1" s="1"/>
  <c r="AN51" i="1"/>
  <c r="AJ51" i="1"/>
  <c r="U51" i="1"/>
  <c r="Q51" i="1"/>
  <c r="M51" i="1"/>
  <c r="J51" i="1" s="1"/>
  <c r="AN50" i="1"/>
  <c r="AJ50" i="1"/>
  <c r="U50" i="1"/>
  <c r="Q50" i="1"/>
  <c r="M50" i="1"/>
  <c r="J50" i="1" s="1"/>
  <c r="AN49" i="1"/>
  <c r="AJ49" i="1"/>
  <c r="U49" i="1"/>
  <c r="Q49" i="1"/>
  <c r="M49" i="1"/>
  <c r="J49" i="1" s="1"/>
  <c r="AN48" i="1"/>
  <c r="AJ48" i="1"/>
  <c r="U48" i="1"/>
  <c r="Q48" i="1"/>
  <c r="M48" i="1"/>
  <c r="J48" i="1" s="1"/>
  <c r="AN47" i="1"/>
  <c r="AJ47" i="1"/>
  <c r="U47" i="1"/>
  <c r="Q47" i="1"/>
  <c r="M47" i="1"/>
  <c r="J47" i="1" s="1"/>
  <c r="AN46" i="1"/>
  <c r="AJ46" i="1"/>
  <c r="U46" i="1"/>
  <c r="Q46" i="1"/>
  <c r="M46" i="1"/>
  <c r="J46" i="1" s="1"/>
  <c r="AN45" i="1"/>
  <c r="AJ45" i="1"/>
  <c r="U45" i="1"/>
  <c r="Q45" i="1"/>
  <c r="M45" i="1"/>
  <c r="J45" i="1" s="1"/>
  <c r="AN44" i="1"/>
  <c r="AJ44" i="1"/>
  <c r="U44" i="1"/>
  <c r="Q44" i="1"/>
  <c r="M44" i="1"/>
  <c r="J44" i="1" s="1"/>
  <c r="AN43" i="1"/>
  <c r="AJ43" i="1"/>
  <c r="U43" i="1"/>
  <c r="Q43" i="1"/>
  <c r="M43" i="1"/>
  <c r="J43" i="1" s="1"/>
  <c r="AN42" i="1"/>
  <c r="AJ42" i="1"/>
  <c r="U42" i="1"/>
  <c r="Q42" i="1"/>
  <c r="M42" i="1"/>
  <c r="J42" i="1" s="1"/>
  <c r="AN41" i="1"/>
  <c r="AJ41" i="1"/>
  <c r="U41" i="1"/>
  <c r="Q41" i="1"/>
  <c r="M41" i="1"/>
  <c r="J41" i="1" s="1"/>
  <c r="AN40" i="1"/>
  <c r="AJ40" i="1"/>
  <c r="U40" i="1"/>
  <c r="Q40" i="1"/>
  <c r="M40" i="1"/>
  <c r="J40" i="1" s="1"/>
  <c r="AN39" i="1"/>
  <c r="AJ39" i="1"/>
  <c r="U39" i="1"/>
  <c r="Q39" i="1"/>
  <c r="M39" i="1"/>
  <c r="J39" i="1" s="1"/>
  <c r="AN38" i="1"/>
  <c r="AJ38" i="1"/>
  <c r="U38" i="1"/>
  <c r="Q38" i="1"/>
  <c r="M38" i="1"/>
  <c r="J38" i="1" s="1"/>
  <c r="AN37" i="1"/>
  <c r="AJ37" i="1"/>
  <c r="U37" i="1"/>
  <c r="Q37" i="1"/>
  <c r="M37" i="1"/>
  <c r="J37" i="1" s="1"/>
  <c r="AN36" i="1"/>
  <c r="AJ36" i="1"/>
  <c r="U36" i="1"/>
  <c r="Q36" i="1"/>
  <c r="M36" i="1"/>
  <c r="J36" i="1" s="1"/>
  <c r="AN35" i="1"/>
  <c r="AJ35" i="1"/>
  <c r="U35" i="1"/>
  <c r="Q35" i="1"/>
  <c r="M35" i="1"/>
  <c r="J35" i="1" s="1"/>
  <c r="AN34" i="1"/>
  <c r="AJ34" i="1"/>
  <c r="U34" i="1"/>
  <c r="Q34" i="1"/>
  <c r="M34" i="1"/>
  <c r="J34" i="1" s="1"/>
  <c r="AN33" i="1"/>
  <c r="AJ33" i="1"/>
  <c r="U33" i="1"/>
  <c r="Q33" i="1"/>
  <c r="M33" i="1"/>
  <c r="J33" i="1" s="1"/>
  <c r="AN32" i="1"/>
  <c r="AJ32" i="1"/>
  <c r="U32" i="1"/>
  <c r="Q32" i="1"/>
  <c r="M32" i="1"/>
  <c r="J32" i="1" s="1"/>
  <c r="AN31" i="1"/>
  <c r="AJ31" i="1"/>
  <c r="U31" i="1"/>
  <c r="Q31" i="1"/>
  <c r="M31" i="1"/>
  <c r="J31" i="1" s="1"/>
  <c r="AN30" i="1"/>
  <c r="AJ30" i="1"/>
  <c r="U30" i="1"/>
  <c r="Q30" i="1"/>
  <c r="M30" i="1"/>
  <c r="J30" i="1" s="1"/>
  <c r="AN29" i="1"/>
  <c r="AJ29" i="1"/>
  <c r="U29" i="1"/>
  <c r="Q29" i="1"/>
  <c r="M29" i="1"/>
  <c r="J29" i="1" s="1"/>
  <c r="AN28" i="1"/>
  <c r="AJ28" i="1"/>
  <c r="U28" i="1"/>
  <c r="Q28" i="1"/>
  <c r="M28" i="1"/>
  <c r="J28" i="1" s="1"/>
  <c r="AN27" i="1"/>
  <c r="AJ27" i="1"/>
  <c r="U27" i="1"/>
  <c r="Q27" i="1"/>
  <c r="M27" i="1"/>
  <c r="J27" i="1" s="1"/>
  <c r="AN26" i="1"/>
  <c r="AJ26" i="1"/>
  <c r="U26" i="1"/>
  <c r="Q26" i="1"/>
  <c r="M26" i="1"/>
  <c r="J26" i="1" s="1"/>
  <c r="AN25" i="1"/>
  <c r="AJ25" i="1"/>
  <c r="U25" i="1"/>
  <c r="Q25" i="1"/>
  <c r="M25" i="1"/>
  <c r="J25" i="1" s="1"/>
  <c r="AN24" i="1"/>
  <c r="AJ24" i="1"/>
  <c r="U24" i="1"/>
  <c r="Q24" i="1"/>
  <c r="M24" i="1"/>
  <c r="J24" i="1" s="1"/>
  <c r="AN23" i="1"/>
  <c r="AJ23" i="1"/>
  <c r="U23" i="1"/>
  <c r="Q23" i="1"/>
  <c r="M23" i="1"/>
  <c r="J23" i="1" s="1"/>
  <c r="E11" i="1"/>
  <c r="F11" i="1"/>
  <c r="G11" i="1" s="1"/>
  <c r="H11" i="1" s="1"/>
  <c r="I11" i="1" s="1"/>
  <c r="J11" i="1" s="1"/>
  <c r="K11" i="1" s="1"/>
  <c r="L11" i="1" s="1"/>
  <c r="M11" i="1" s="1"/>
  <c r="V11" i="1"/>
  <c r="W11" i="1"/>
  <c r="X11" i="1" s="1"/>
  <c r="Y11" i="1" s="1"/>
  <c r="Z11" i="1" s="1"/>
  <c r="AA11" i="1" s="1"/>
  <c r="AB11" i="1" s="1"/>
  <c r="AC11" i="1" s="1"/>
  <c r="AD11" i="1" s="1"/>
  <c r="AE11" i="1" s="1"/>
</calcChain>
</file>

<file path=xl/sharedStrings.xml><?xml version="1.0" encoding="utf-8"?>
<sst xmlns="http://schemas.openxmlformats.org/spreadsheetml/2006/main" count="960" uniqueCount="314">
  <si>
    <t>Primary Layout Report Date:</t>
  </si>
  <si>
    <t>TARGET DELIVERY DATE: JANUARY 16, 2024</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</si>
  <si>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</si>
  <si>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t>Note: no requirement to skip rows between entries or list in CUSIP order</t>
  </si>
  <si>
    <t>Total Distribution Per Share (11+12+13)</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</si>
  <si>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</si>
  <si>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</si>
  <si>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</si>
  <si>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</si>
  <si>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</si>
  <si>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</si>
  <si>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</si>
  <si>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</si>
  <si>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</si>
  <si>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</si>
  <si>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</si>
  <si>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</si>
  <si>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</si>
  <si>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12</t>
  </si>
  <si>
    <t>CUSIP Number Change (M) or (Y)</t>
  </si>
  <si>
    <t>Form 1099 Box 5 Breakdown</t>
  </si>
  <si>
    <t>Box 5 Total</t>
  </si>
  <si>
    <t>Form 1099 Box 2e Breakdown</t>
  </si>
  <si>
    <t>Box 2e</t>
  </si>
  <si>
    <t>Box 2f</t>
  </si>
  <si>
    <t>Security Description (Fund Name)</t>
  </si>
  <si>
    <t>CUSIP</t>
  </si>
  <si>
    <t>Ticker Symbol</t>
  </si>
  <si>
    <t>Estimated (E)</t>
  </si>
  <si>
    <t>Reclass (R)</t>
  </si>
  <si>
    <t>Corrected (C)</t>
  </si>
  <si>
    <t>Record Date</t>
  </si>
  <si>
    <t>Ex-Dividend Date</t>
  </si>
  <si>
    <t>Payable Date</t>
  </si>
  <si>
    <t>2022 (Prior Year)</t>
  </si>
  <si>
    <t>2024 (Next Year)</t>
  </si>
  <si>
    <t>2023 (Current Year) (14+15+22+26+28+30)</t>
  </si>
  <si>
    <t>Income Dividends</t>
  </si>
  <si>
    <t>Short-term Capial Gain</t>
  </si>
  <si>
    <t>Foreign Tax Paid</t>
  </si>
  <si>
    <t>Ordinary Dividends (14+15+16)</t>
  </si>
  <si>
    <t>Qualified Income Dividends</t>
  </si>
  <si>
    <t>Qualified Short-term Gains</t>
  </si>
  <si>
    <t>Qualified Foreign Tax Paid</t>
  </si>
  <si>
    <t>Qualified Dividends* (18+19+20)</t>
  </si>
  <si>
    <t>Total Capital Gain Distr.</t>
  </si>
  <si>
    <t>Unrecap Sec. 1250 Gain</t>
  </si>
  <si>
    <t>Section 1202 Gain</t>
  </si>
  <si>
    <t>Collectibles (28%) Gain</t>
  </si>
  <si>
    <t>Nondividend Distributions</t>
  </si>
  <si>
    <t xml:space="preserve">Cash Liquidation Distr. </t>
  </si>
  <si>
    <t>Noncash Liquidation Distr.</t>
  </si>
  <si>
    <t>Exempt Interest Dividends</t>
  </si>
  <si>
    <t>Percentage of AMT in Column 30</t>
  </si>
  <si>
    <t>Section 199A Income Dividends</t>
  </si>
  <si>
    <t>Section 199A Short-term Gains</t>
  </si>
  <si>
    <t>Section 199A Foreign Tax Paid</t>
  </si>
  <si>
    <t>Section 199A Dividends* (33+34+35)</t>
  </si>
  <si>
    <t>Section 897 Income Dividends</t>
  </si>
  <si>
    <t>Section 897 Short-term Gains</t>
  </si>
  <si>
    <t>Section 897 Foreign Tax Paid</t>
  </si>
  <si>
    <t>Section 897 Ordinary Dividends (37+38+39)</t>
  </si>
  <si>
    <t>Section 897 Capital Gain</t>
  </si>
  <si>
    <t>R</t>
  </si>
  <si>
    <t>CLOSED Direxion Breakfast Commodities Strategy ETF</t>
  </si>
  <si>
    <t>25460G237</t>
  </si>
  <si>
    <t>BRKY</t>
  </si>
  <si>
    <t>CLOSED Direxion Daily Metal Miners Bull 2X Shares</t>
  </si>
  <si>
    <t>25460G468</t>
  </si>
  <si>
    <t>MNM</t>
  </si>
  <si>
    <t>CLOSED Direxion Daily Oil Services Bull 2X Shares</t>
  </si>
  <si>
    <t>25460G435</t>
  </si>
  <si>
    <t>ONG</t>
  </si>
  <si>
    <t>CLOSED Direxion Daily Software Bull 2X Shares</t>
  </si>
  <si>
    <t>25460G476</t>
  </si>
  <si>
    <t>SWAR</t>
  </si>
  <si>
    <t>CLOSED Direxion Daily TIPS Bear 2X Shares</t>
  </si>
  <si>
    <t>25460G294</t>
  </si>
  <si>
    <t>TIPD</t>
  </si>
  <si>
    <t>CLOSED Direxion mRNA ETF</t>
  </si>
  <si>
    <t>25460G427</t>
  </si>
  <si>
    <t>MSGR</t>
  </si>
  <si>
    <t>Direxion Auspice Broad Commodity Strategy</t>
  </si>
  <si>
    <t>25460E307</t>
  </si>
  <si>
    <t>COM</t>
  </si>
  <si>
    <t>Direxion Daily 20+ Year Treasury Bear 3X Shares</t>
  </si>
  <si>
    <t>25460G849</t>
  </si>
  <si>
    <t>TMV</t>
  </si>
  <si>
    <t>Direxion Daily 20+ Year Treasury Bull 3X Shares</t>
  </si>
  <si>
    <t>25460G138</t>
  </si>
  <si>
    <t>TMF</t>
  </si>
  <si>
    <t>Direxion Daily 7-10 Year Treasury Bear 3X Shares</t>
  </si>
  <si>
    <t>25459W557</t>
  </si>
  <si>
    <t>TYO</t>
  </si>
  <si>
    <t>Direxion Daily 7-10 Year Treasury Bull 3X Shares</t>
  </si>
  <si>
    <t>25459W565</t>
  </si>
  <si>
    <t>TYD</t>
  </si>
  <si>
    <t>Direxion Daily AAPL Bear 1X Shares</t>
  </si>
  <si>
    <t>25461A304</t>
  </si>
  <si>
    <t>AAPD</t>
  </si>
  <si>
    <t>Direxion Daily AAPL Bull 1.5X Shares</t>
  </si>
  <si>
    <t>25461A874</t>
  </si>
  <si>
    <t>AAPU</t>
  </si>
  <si>
    <t>Direxion Daily Aerospace &amp; Defense Bull 3X Shares</t>
  </si>
  <si>
    <t>25460E661</t>
  </si>
  <si>
    <t>DFEN</t>
  </si>
  <si>
    <t>Direxion Daily AMZN Bear 1X Shares</t>
  </si>
  <si>
    <t>25461A502</t>
  </si>
  <si>
    <t>AMZD</t>
  </si>
  <si>
    <t>Direxion Daily AMZN Bull 1.5X Shares</t>
  </si>
  <si>
    <t>25461A858</t>
  </si>
  <si>
    <t>AMZU</t>
  </si>
  <si>
    <t>Direxion Daily Brazil Bull 2X Shares</t>
  </si>
  <si>
    <t>25460G708</t>
  </si>
  <si>
    <t>BRZU</t>
  </si>
  <si>
    <t>Direxion Daily Consumer Discretionary Bull 3X Shares</t>
  </si>
  <si>
    <t>25459Y801</t>
  </si>
  <si>
    <t>WANT</t>
  </si>
  <si>
    <t>Direxion Daily CSI 300 China A Share Bull 2X Shares</t>
  </si>
  <si>
    <t>25490K869</t>
  </si>
  <si>
    <t>CHAU</t>
  </si>
  <si>
    <t>Direxion Daily CSI China Internet Index Bull 2X Shares</t>
  </si>
  <si>
    <t>25460G187</t>
  </si>
  <si>
    <t>CWEB</t>
  </si>
  <si>
    <t>Direxion Daily Dow Jones Internet Bear 3X Shares</t>
  </si>
  <si>
    <t>25460G666</t>
  </si>
  <si>
    <t>WEBS</t>
  </si>
  <si>
    <t>Direxion Daily Dow Jones Internet Bull 3X Shares</t>
  </si>
  <si>
    <t>25460E364</t>
  </si>
  <si>
    <t>WEBL</t>
  </si>
  <si>
    <t xml:space="preserve">R </t>
  </si>
  <si>
    <t>Direxion Daily Electric and Autonomous Vehicles Bull 2X Shares</t>
  </si>
  <si>
    <t>25460G146</t>
  </si>
  <si>
    <t>EVAV</t>
  </si>
  <si>
    <t>Direxion Daily Energy Bear 2X Shares</t>
  </si>
  <si>
    <t>25460G179</t>
  </si>
  <si>
    <t>ERY</t>
  </si>
  <si>
    <t>Direxion Daily Energy Bull 2X Shares</t>
  </si>
  <si>
    <t>25460G609</t>
  </si>
  <si>
    <t>ERX</t>
  </si>
  <si>
    <t>Direxion Daily Financial Bear 3X Shares</t>
  </si>
  <si>
    <t>25460E240</t>
  </si>
  <si>
    <t>FAZ</t>
  </si>
  <si>
    <t>Direxion Daily Financial Bull 3X Shares</t>
  </si>
  <si>
    <t>25459Y694</t>
  </si>
  <si>
    <t>FAS</t>
  </si>
  <si>
    <t>Direxion Daily FTSE China Bear 3X Shares</t>
  </si>
  <si>
    <t>25460E521</t>
  </si>
  <si>
    <t>YANG</t>
  </si>
  <si>
    <t>Direxion Daily FTSE China Bull 3X Shares</t>
  </si>
  <si>
    <t>25460G195</t>
  </si>
  <si>
    <t>YINN</t>
  </si>
  <si>
    <t>Direxion Daily FTSE Europe Bull 3X Shares</t>
  </si>
  <si>
    <t>25459Y280</t>
  </si>
  <si>
    <t>EURL</t>
  </si>
  <si>
    <t>Direxion Daily Global Clean Energy Bull 2X Shares ETF</t>
  </si>
  <si>
    <t>25460G526</t>
  </si>
  <si>
    <t>KLNE</t>
  </si>
  <si>
    <t>Direxion Daily Gold Miners Index Bear 2X Shares</t>
  </si>
  <si>
    <t>25460G880</t>
  </si>
  <si>
    <t>DUST</t>
  </si>
  <si>
    <t>Direxion Daily Gold Miners Index Bull 2X Shares</t>
  </si>
  <si>
    <t>25460G781</t>
  </si>
  <si>
    <t>NUGT</t>
  </si>
  <si>
    <t>Direxion Daily GOOGL Bear 1X Shares</t>
  </si>
  <si>
    <t>25461A601</t>
  </si>
  <si>
    <t>GGLS</t>
  </si>
  <si>
    <t>Direxion Daily GOOGL Bull 1.5X Shares</t>
  </si>
  <si>
    <t>25461A841</t>
  </si>
  <si>
    <t>GGLL</t>
  </si>
  <si>
    <t>Direxion Daily Healthcare Bull 3X Shares</t>
  </si>
  <si>
    <t>25459Y876</t>
  </si>
  <si>
    <t>CURE</t>
  </si>
  <si>
    <t>Direxion Daily Homebuilders &amp; Supplies 3X Bull Shares</t>
  </si>
  <si>
    <t>25490K596</t>
  </si>
  <si>
    <t>NAIL</t>
  </si>
  <si>
    <t>Direxion Daily Industrials Bull 3X Shares</t>
  </si>
  <si>
    <t>25460E737</t>
  </si>
  <si>
    <t>DUSL</t>
  </si>
  <si>
    <t>Direxion Daily Junior Gold Miners Index Bear 2X Shares</t>
  </si>
  <si>
    <t>25460G807</t>
  </si>
  <si>
    <t>JDST</t>
  </si>
  <si>
    <t>Direxion Daily Junior Gold Miners Index Bull 2X Shares</t>
  </si>
  <si>
    <t>25460G831</t>
  </si>
  <si>
    <t>JNUG</t>
  </si>
  <si>
    <t>Direxion Daily Mid Cap Bull 3X Shares</t>
  </si>
  <si>
    <t>25459W730</t>
  </si>
  <si>
    <t>MIDU</t>
  </si>
  <si>
    <t>Direxion Daily MSCI Emerging Markets Bear 3X Shares</t>
  </si>
  <si>
    <t>25460E547</t>
  </si>
  <si>
    <t>EDZ</t>
  </si>
  <si>
    <t>Direxion Daily MSCI Emerging Markets Bull 3X Shares</t>
  </si>
  <si>
    <t>25490K281</t>
  </si>
  <si>
    <t>EDC</t>
  </si>
  <si>
    <t>Direxion Daily MSCI India Bull 2X Shares</t>
  </si>
  <si>
    <t>25490K331</t>
  </si>
  <si>
    <t>INDL</t>
  </si>
  <si>
    <t>Direxion Daily MSCI Mexico Bull 3X Shares</t>
  </si>
  <si>
    <t>25460E281</t>
  </si>
  <si>
    <t>MEXX</t>
  </si>
  <si>
    <t>Direxion Daily MSFT Bear 1X Shares</t>
  </si>
  <si>
    <t>25461A403</t>
  </si>
  <si>
    <t>MSFD</t>
  </si>
  <si>
    <t>Direxion Daily MSFT Bull 1.5X Shares</t>
  </si>
  <si>
    <t>25461A866</t>
  </si>
  <si>
    <t>MSFU</t>
  </si>
  <si>
    <t>Direxion Daily NVDA Bear 1X Shares</t>
  </si>
  <si>
    <t>25461A700</t>
  </si>
  <si>
    <t>NVDD</t>
  </si>
  <si>
    <t>Direxion Daily NVDA Bull 1.5X Shares</t>
  </si>
  <si>
    <t>25461A833</t>
  </si>
  <si>
    <t>NVDU</t>
  </si>
  <si>
    <t>Direxion Daily Pharmaceutical and Medical Bull 3X Shares</t>
  </si>
  <si>
    <t>25460E646</t>
  </si>
  <si>
    <t>PILL</t>
  </si>
  <si>
    <t>Direxion Daily Real Estate Bear 3X Shares</t>
  </si>
  <si>
    <t>25460G419</t>
  </si>
  <si>
    <t>DRV</t>
  </si>
  <si>
    <t>Direxion Daily Real Estate Bull 3X Shares</t>
  </si>
  <si>
    <t>25459W755</t>
  </si>
  <si>
    <t>DRN</t>
  </si>
  <si>
    <t>Direxion Daily Regional Banks Bull 3X Shares</t>
  </si>
  <si>
    <t>25460G153</t>
  </si>
  <si>
    <t>DPST</t>
  </si>
  <si>
    <t>Direxion Daily Retail Bull 3X Shares</t>
  </si>
  <si>
    <t>25460G815</t>
  </si>
  <si>
    <t>RETL</t>
  </si>
  <si>
    <t>Direxion Daily Robotics &amp; Artificial Intelligence Bull 2X Shares</t>
  </si>
  <si>
    <t>25460G823</t>
  </si>
  <si>
    <t>UBOT</t>
  </si>
  <si>
    <t>Direxion Daily S&amp;P 500 Bear 1X Shares</t>
  </si>
  <si>
    <t>25460E869</t>
  </si>
  <si>
    <t>SPDN</t>
  </si>
  <si>
    <t>Direxion Daily S&amp;P 500 Bear 3X Shares</t>
  </si>
  <si>
    <t>25460E265</t>
  </si>
  <si>
    <t>SPXS</t>
  </si>
  <si>
    <t>Direxion Daily S&amp;P 500 Bull 2X Shares</t>
  </si>
  <si>
    <t>25459Y165</t>
  </si>
  <si>
    <t>SPUU</t>
  </si>
  <si>
    <t>Direxion Daily S&amp;P 500 Bull 3X Shares</t>
  </si>
  <si>
    <t>25459W862</t>
  </si>
  <si>
    <t>SPXL</t>
  </si>
  <si>
    <t>Direxion Daily S&amp;P 500 High Beta Bear 3X Shares</t>
  </si>
  <si>
    <t>25460E224</t>
  </si>
  <si>
    <t>HIBS</t>
  </si>
  <si>
    <t>Direxion Daily S&amp;P 500 High Beta Bull 3X Shares</t>
  </si>
  <si>
    <t>25460G856</t>
  </si>
  <si>
    <t>HIBL</t>
  </si>
  <si>
    <t>Direxion Daily S&amp;P Biotech Bear 3X Shares</t>
  </si>
  <si>
    <t>25460G716</t>
  </si>
  <si>
    <t>LABD</t>
  </si>
  <si>
    <t>Direxion Daily S&amp;P Biotech Bull 3X Shares</t>
  </si>
  <si>
    <t>25460G120</t>
  </si>
  <si>
    <t>LABU</t>
  </si>
  <si>
    <t>Direxion Daily S&amp;P Oil &amp; Gas Exp. &amp; Prod. Bear 2X Shares</t>
  </si>
  <si>
    <t>25460G328</t>
  </si>
  <si>
    <t>DRIP</t>
  </si>
  <si>
    <t>Direxion Daily S&amp;P Oil &amp; Gas Exp. &amp; Prod. Bull 2X Shares</t>
  </si>
  <si>
    <t>25460G500</t>
  </si>
  <si>
    <t>GUSH</t>
  </si>
  <si>
    <t>Direxion Daily Semiconductor Bear 3X Shares</t>
  </si>
  <si>
    <t>25460G336</t>
  </si>
  <si>
    <t>SOXS</t>
  </si>
  <si>
    <t>Direxion Daily Semiconductor Bull 3X Shares</t>
  </si>
  <si>
    <t>25459W458</t>
  </si>
  <si>
    <t>SOXL</t>
  </si>
  <si>
    <t>Direxion Daily Small Cap Bear 3X Shares</t>
  </si>
  <si>
    <t>25460E232</t>
  </si>
  <si>
    <t>TZA</t>
  </si>
  <si>
    <t>Direxion Daily Small Cap Bull 3X Shares</t>
  </si>
  <si>
    <t>25459W847</t>
  </si>
  <si>
    <t>TNA</t>
  </si>
  <si>
    <t>Direxion Daily South Korea Bull 3X Shares</t>
  </si>
  <si>
    <t>25459Y520</t>
  </si>
  <si>
    <t>KORU</t>
  </si>
  <si>
    <t>Direxion Daily Technology Bear 3X Shares</t>
  </si>
  <si>
    <t>25460G393</t>
  </si>
  <si>
    <t>TECS</t>
  </si>
  <si>
    <t>Direxion Daily Technology Bull 3X Shares</t>
  </si>
  <si>
    <t>25459W102</t>
  </si>
  <si>
    <t>TECL</t>
  </si>
  <si>
    <t>Direxion Daily Transportation Bull 3X Shares</t>
  </si>
  <si>
    <t>25460E679</t>
  </si>
  <si>
    <t>TPOR</t>
  </si>
  <si>
    <t>Direxion Daily Travel &amp; Vacation Bull 2X Shares</t>
  </si>
  <si>
    <t>25460G542</t>
  </si>
  <si>
    <t>OOTO</t>
  </si>
  <si>
    <t>Direxion Daily TSLA Bear 1X Shares</t>
  </si>
  <si>
    <t>25460G260</t>
  </si>
  <si>
    <t>TSLS</t>
  </si>
  <si>
    <t>Direxion Daily TSLA Bull 1.5X Shares</t>
  </si>
  <si>
    <t>25460G286</t>
  </si>
  <si>
    <t>TSLL</t>
  </si>
  <si>
    <t>Direxion Daily Utilities Bull 3X Shares</t>
  </si>
  <si>
    <t>25460E711</t>
  </si>
  <si>
    <t>UTSL</t>
  </si>
  <si>
    <t>Direxion HCM Tactical Enhanced US ETF</t>
  </si>
  <si>
    <t>25461A726</t>
  </si>
  <si>
    <t>HCMT</t>
  </si>
  <si>
    <t>Direxion Hydrogen ETF</t>
  </si>
  <si>
    <t>25460G617</t>
  </si>
  <si>
    <t>HJEN</t>
  </si>
  <si>
    <t>Direxion Moonshot Innovators ETF</t>
  </si>
  <si>
    <t>25460G732</t>
  </si>
  <si>
    <t>MOON</t>
  </si>
  <si>
    <t>Direxion NASDAQ-100 Equal Weighted Index Shares</t>
  </si>
  <si>
    <t>25459Y207</t>
  </si>
  <si>
    <t>QQQE</t>
  </si>
  <si>
    <t>Direxion NYSE FANG+ Bull 2x Shares</t>
  </si>
  <si>
    <t>25460G161</t>
  </si>
  <si>
    <t>FNGG</t>
  </si>
  <si>
    <t>Direxion Work From Home ETF</t>
  </si>
  <si>
    <t>25460G773</t>
  </si>
  <si>
    <t>WFH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</si>
</sst>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0"/>
    <numFmt numFmtId="166" formatCode="#,##0.00000"/>
    <numFmt numFmtId="167" formatCode="0.00000000"/>
    <numFmt numFmtId="168" formatCode="_(* #,##0.00000_);_(* \(#,##0.00000\);_(* &quot;-&quot;??_);_(@_)"/>
  </numFmts>
  <fonts count="12" x14ac:knownFonts="1">
    <font>
      <sz val="10"/>
      <name val="Arial"/>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8"/>
      <name val="Arial"/>
      <family val="2"/>
    </font>
    <font>
      <b/>
      <u/>
      <sz val="10"/>
      <name val="Arial"/>
      <family val="2"/>
    </font>
    <font>
      <b/>
      <sz val="14"/>
      <name val="Arial"/>
      <family val="2"/>
    </font>
    <font>
      <b/>
      <i/>
      <sz val="11"/>
      <name val="Palatino"/>
      <family val="1"/>
    </font>
    <font>
      <sz val="11"/>
      <color rgb="FF000000"/>
      <name val="Calibri"/>
      <family val="2"/>
      <scheme val="minor"/>
    </font>
  </fonts>
  <fills count="3">
    <fill>
      <patternFill patternType="none"/>
    </fill>
    <fill>
      <patternFill patternType="gray125"/>
    </fill>
    <fill>
      <patternFill patternType="solid">
        <fgColor indexed="4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1" fillId="0" borderId="0"/>
  </cellStyleXfs>
  <cellXfs count="49">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vertical="top" wrapText="1"/>
    </xf>
    <xf numFmtId="0" fontId="5" fillId="0" borderId="0" xfId="0" applyFont="1" applyAlignment="1">
      <alignment horizontal="center"/>
    </xf>
    <xf numFmtId="0" fontId="2" fillId="2" borderId="1" xfId="0" applyFont="1" applyFill="1" applyBorder="1" applyAlignment="1">
      <alignment horizontal="center"/>
    </xf>
    <xf numFmtId="0" fontId="1" fillId="0" borderId="0" xfId="0" applyFont="1"/>
    <xf numFmtId="0" fontId="1" fillId="0" borderId="2" xfId="0" applyFont="1" applyBorder="1" applyAlignment="1">
      <alignment horizontal="center"/>
    </xf>
    <xf numFmtId="0" fontId="8" fillId="0" borderId="0" xfId="0" applyFont="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 fillId="0" borderId="0" xfId="0" applyFont="1" applyAlignment="1">
      <alignment horizontal="left"/>
    </xf>
    <xf numFmtId="0" fontId="0" fillId="0" borderId="0" xfId="0" applyAlignment="1">
      <alignment wrapText="1"/>
    </xf>
    <xf numFmtId="0" fontId="9" fillId="0" borderId="0" xfId="0" applyFont="1" applyAlignment="1">
      <alignment horizontal="center"/>
    </xf>
    <xf numFmtId="0" fontId="9" fillId="0" borderId="0" xfId="0" applyFont="1" applyAlignment="1">
      <alignment horizontal="left"/>
    </xf>
    <xf numFmtId="0" fontId="8" fillId="0" borderId="5" xfId="0" applyFont="1" applyBorder="1" applyAlignment="1">
      <alignment horizontal="center"/>
    </xf>
    <xf numFmtId="0" fontId="2" fillId="2" borderId="6" xfId="0" applyFont="1" applyFill="1" applyBorder="1" applyAlignment="1">
      <alignment horizontal="center"/>
    </xf>
    <xf numFmtId="0" fontId="8" fillId="0" borderId="6" xfId="0" applyFont="1" applyBorder="1" applyAlignment="1">
      <alignment horizontal="center"/>
    </xf>
    <xf numFmtId="14" fontId="0" fillId="0" borderId="7" xfId="0" applyNumberFormat="1" applyBorder="1" applyAlignment="1">
      <alignment horizontal="left"/>
    </xf>
    <xf numFmtId="164" fontId="0" fillId="0" borderId="0" xfId="0" applyNumberFormat="1"/>
    <xf numFmtId="14" fontId="0" fillId="0" borderId="0" xfId="0" applyNumberFormat="1"/>
    <xf numFmtId="166" fontId="0" fillId="0" borderId="0" xfId="0" applyNumberFormat="1"/>
    <xf numFmtId="0" fontId="2" fillId="0" borderId="0" xfId="0" applyFont="1"/>
    <xf numFmtId="167" fontId="0" fillId="0" borderId="0" xfId="0" applyNumberFormat="1"/>
    <xf numFmtId="165" fontId="0" fillId="0" borderId="0" xfId="0" applyNumberFormat="1"/>
    <xf numFmtId="168" fontId="0" fillId="0" borderId="0" xfId="0" applyNumberFormat="1"/>
    <xf numFmtId="0" fontId="1" fillId="0" borderId="0" xfId="0" applyFont="1" applyAlignment="1">
      <alignment horizontal="center" wrapText="1"/>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6" fillId="0" borderId="16" xfId="0" applyFont="1" applyBorder="1" applyAlignment="1">
      <alignment horizontal="left"/>
    </xf>
    <xf numFmtId="0" fontId="0" fillId="0" borderId="16" xfId="0" applyBorder="1"/>
    <xf numFmtId="0" fontId="7" fillId="0" borderId="15" xfId="0" applyFont="1"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1" fillId="0" borderId="0" xfId="0" applyFont="1" applyAlignment="1">
      <alignment horizontal="center" wrapText="1"/>
    </xf>
    <xf numFmtId="0" fontId="1" fillId="0" borderId="8" xfId="0" applyFont="1" applyBorder="1" applyAlignment="1">
      <alignment horizontal="center" wrapText="1"/>
    </xf>
    <xf numFmtId="0" fontId="1" fillId="0" borderId="6" xfId="0" applyFont="1" applyBorder="1" applyAlignment="1">
      <alignment horizontal="center" wrapText="1"/>
    </xf>
    <xf numFmtId="0" fontId="1" fillId="0" borderId="14" xfId="0" applyFont="1" applyBorder="1" applyAlignment="1">
      <alignment horizontal="center" wrapText="1"/>
    </xf>
    <xf numFmtId="0" fontId="1" fillId="0" borderId="2" xfId="0" applyFont="1" applyBorder="1" applyAlignment="1">
      <alignment horizontal="center" wrapText="1"/>
    </xf>
    <xf numFmtId="0" fontId="1" fillId="0" borderId="10" xfId="0" applyFont="1" applyBorder="1" applyAlignment="1">
      <alignment horizontal="center" wrapText="1"/>
    </xf>
    <xf numFmtId="0" fontId="1" fillId="0" borderId="5"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1" fillId="0" borderId="9" xfId="0" applyFont="1" applyBorder="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Chris" id="{B7AE0F9F-C22B-49DC-8C7A-7B6C969BB265}"/>
  <namedSheetView name="Cody" id="{DF099698-F141-429E-A4EF-7A555B6D475F}"/>
  <namedSheetView name="JZ" id="{6E4D0A68-69A4-42EC-A08B-87B91DA0C531}"/>
  <namedSheetView name="klein" id="{1FBF36F2-5B2A-44BB-BF4F-F1659997326F}"/>
  <namedSheetView name="MH" id="{DDEE2BA0-95AC-4337-8CB7-C6E8FB7F95F1}"/>
  <namedSheetView name="Ryan" id="{DA465EAC-5B27-4F3D-B545-65BFD6297D57}">
    <nsvFilter filterId="{00000000-0001-0000-0000-000000000000}" ref="A16:AP313" tableId="0"/>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O317"/>
  <sheetViews>
    <sheetView tabSelected="1" zoomScale="70" zoomScaleNormal="70" workbookViewId="0">
      <pane xSplit="10" ySplit="16" topLeftCell="K299" activePane="bottomRight" state="frozen"/>
      <selection pane="topRight" activeCell="D1" sqref="D1"/>
      <selection pane="bottomLeft" activeCell="A17" sqref="A17"/>
      <selection pane="bottomRight" activeCell="F328" sqref="F328"/>
    </sheetView>
  </sheetViews>
  <sheetFormatPr defaultColWidth="9.1796875" defaultRowHeight="12.5" x14ac:dyDescent="0.25"/>
  <cols>
    <col min="1" max="1" width="44.54296875" customWidth="1"/>
    <col min="2" max="2" width="12.453125" bestFit="1" customWidth="1"/>
    <col min="3" max="3" width="9" customWidth="1"/>
    <col min="4" max="4" width="12.1796875" customWidth="1"/>
    <col min="5" max="5" width="11.81640625" customWidth="1"/>
    <col min="6" max="6" width="9.7265625" customWidth="1"/>
    <col min="7" max="7" width="10.81640625" customWidth="1"/>
    <col min="8" max="8" width="12.7265625" customWidth="1"/>
    <col min="9" max="9" width="10.26953125" customWidth="1"/>
    <col min="10" max="10" width="12" customWidth="1"/>
    <col min="11" max="11" width="16" customWidth="1"/>
    <col min="12" max="12" width="16.1796875" customWidth="1"/>
    <col min="13" max="13" width="21.26953125" customWidth="1"/>
    <col min="14" max="14" width="16.54296875" customWidth="1"/>
    <col min="15" max="20" width="13.81640625" customWidth="1"/>
    <col min="21" max="21" width="11.81640625" customWidth="1"/>
    <col min="22" max="22" width="14.81640625" customWidth="1"/>
    <col min="23" max="23" width="11" customWidth="1"/>
    <col min="24" max="24" width="12.54296875" customWidth="1"/>
    <col min="25" max="25" width="12.81640625" customWidth="1"/>
    <col min="26" max="26" width="12.453125" customWidth="1"/>
    <col min="27" max="27" width="11.81640625" customWidth="1"/>
    <col min="28" max="28" width="11.26953125" customWidth="1"/>
    <col min="29" max="29" width="12.7265625" customWidth="1"/>
    <col min="30" max="30" width="12.54296875" customWidth="1"/>
    <col min="31" max="31" width="15.7265625" customWidth="1"/>
    <col min="32" max="32" width="10.7265625" customWidth="1"/>
    <col min="33" max="33" width="12" customWidth="1"/>
    <col min="34" max="34" width="13" customWidth="1"/>
    <col min="35" max="35" width="16.1796875" customWidth="1"/>
    <col min="36" max="36" width="15.7265625" customWidth="1"/>
    <col min="37" max="37" width="14.54296875" customWidth="1"/>
    <col min="38" max="38" width="14.26953125" customWidth="1"/>
    <col min="39" max="39" width="13.54296875" customWidth="1"/>
    <col min="40" max="40" width="19.26953125" customWidth="1"/>
    <col min="41" max="41" width="14.81640625" customWidth="1"/>
    <col min="43" max="44" width="11" bestFit="1" customWidth="1"/>
  </cols>
  <sheetData>
    <row r="2" spans="1:41" x14ac:dyDescent="0.25">
      <c r="P2" s="27"/>
    </row>
    <row r="3" spans="1:41" ht="13" thickBot="1" x14ac:dyDescent="0.3">
      <c r="A3" s="1"/>
      <c r="B3" s="1"/>
      <c r="C3" s="1"/>
      <c r="D3" s="1"/>
      <c r="E3" s="1"/>
      <c r="F3" s="1"/>
      <c r="G3" s="1"/>
      <c r="H3" s="1"/>
      <c r="I3" s="1"/>
      <c r="J3" s="1"/>
      <c r="K3" s="1"/>
      <c r="L3" s="1"/>
      <c r="M3" s="1"/>
      <c r="N3" s="1"/>
      <c r="O3" s="1"/>
      <c r="P3" s="27"/>
      <c r="Q3" s="1"/>
      <c r="R3" s="1"/>
      <c r="S3" s="1"/>
      <c r="T3" s="1"/>
      <c r="U3" s="1"/>
      <c r="V3" s="1"/>
      <c r="W3" s="1"/>
      <c r="X3" s="1"/>
      <c r="Y3" s="1"/>
      <c r="Z3" s="1"/>
      <c r="AA3" s="1"/>
      <c r="AB3" s="1"/>
      <c r="AC3" s="1"/>
      <c r="AD3" s="1"/>
    </row>
    <row r="4" spans="1:41" ht="18.5" thickBot="1" x14ac:dyDescent="0.45">
      <c r="A4" s="13" t="s">
        <v>0</v>
      </c>
      <c r="B4" s="20">
        <v>45307</v>
      </c>
      <c r="C4" s="3"/>
      <c r="D4" s="16" t="s">
        <v>1</v>
      </c>
      <c r="E4" s="15"/>
      <c r="G4" s="3"/>
      <c r="H4" s="3"/>
      <c r="I4" s="3"/>
      <c r="P4" s="27"/>
      <c r="Q4" s="3"/>
      <c r="R4" s="3"/>
      <c r="S4" s="3"/>
      <c r="T4" s="3"/>
      <c r="U4" s="3"/>
      <c r="V4" s="3"/>
      <c r="W4" s="3"/>
      <c r="X4" s="3"/>
      <c r="Y4" s="3"/>
      <c r="Z4" s="3"/>
      <c r="AA4" s="3"/>
      <c r="AB4" s="3"/>
      <c r="AC4" s="3"/>
      <c r="AD4" s="3"/>
    </row>
    <row r="5" spans="1:41" x14ac:dyDescent="0.25">
      <c r="A5" s="1"/>
      <c r="B5" s="1"/>
      <c r="C5" s="3"/>
      <c r="D5" s="3"/>
      <c r="E5" s="3"/>
      <c r="F5" s="3"/>
      <c r="G5" s="3"/>
      <c r="H5" s="3"/>
      <c r="I5" s="3"/>
      <c r="P5" s="27"/>
      <c r="Q5" s="3"/>
      <c r="R5" s="3"/>
      <c r="S5" s="3"/>
      <c r="T5" s="3"/>
      <c r="U5" s="3"/>
      <c r="V5" s="3"/>
      <c r="W5" s="3"/>
      <c r="X5" s="3"/>
      <c r="Y5" s="3"/>
      <c r="Z5" s="3"/>
      <c r="AA5" s="3"/>
      <c r="AB5" s="3"/>
      <c r="AC5" s="3"/>
      <c r="AD5" s="3"/>
    </row>
    <row r="6" spans="1:41" x14ac:dyDescent="0.25">
      <c r="A6" s="29" t="s">
        <v>2</v>
      </c>
      <c r="B6" s="30"/>
      <c r="C6" s="30"/>
      <c r="D6" s="30"/>
      <c r="E6" s="30"/>
      <c r="F6" s="30"/>
      <c r="G6" s="30"/>
      <c r="H6" s="30"/>
      <c r="I6" s="30"/>
      <c r="J6" s="30"/>
      <c r="K6" s="31"/>
      <c r="L6" s="31"/>
      <c r="M6" s="31"/>
      <c r="N6" s="14"/>
      <c r="O6" s="14"/>
      <c r="P6" s="14"/>
      <c r="Q6" s="3"/>
      <c r="R6" s="3"/>
      <c r="S6" s="3"/>
      <c r="T6" s="3"/>
      <c r="U6" s="3"/>
      <c r="V6" s="3"/>
      <c r="W6" s="3"/>
      <c r="X6" s="3"/>
      <c r="Y6" s="3"/>
      <c r="Z6" s="3"/>
      <c r="AA6" s="3"/>
      <c r="AB6" s="3"/>
      <c r="AC6" s="3"/>
      <c r="AD6" s="3"/>
    </row>
    <row r="7" spans="1:41" x14ac:dyDescent="0.25">
      <c r="A7" s="30"/>
      <c r="B7" s="30"/>
      <c r="C7" s="30"/>
      <c r="D7" s="30"/>
      <c r="E7" s="30"/>
      <c r="F7" s="30"/>
      <c r="G7" s="30"/>
      <c r="H7" s="30"/>
      <c r="I7" s="30"/>
      <c r="J7" s="30"/>
      <c r="K7" s="31"/>
      <c r="L7" s="31"/>
      <c r="M7" s="31"/>
      <c r="N7" s="14"/>
      <c r="O7" s="14"/>
      <c r="P7" s="14"/>
      <c r="Q7" s="1"/>
      <c r="R7" s="1"/>
      <c r="S7" s="1"/>
      <c r="T7" s="1"/>
      <c r="U7" s="1"/>
      <c r="V7" s="1"/>
      <c r="W7" s="1"/>
      <c r="X7" s="1"/>
      <c r="Y7" s="1"/>
      <c r="Z7" s="3"/>
      <c r="AA7" s="3"/>
      <c r="AB7" s="3"/>
      <c r="AC7" s="3"/>
      <c r="AD7" s="3"/>
    </row>
    <row r="8" spans="1:41" ht="39" customHeight="1" x14ac:dyDescent="0.25">
      <c r="A8" s="30"/>
      <c r="B8" s="30"/>
      <c r="C8" s="30"/>
      <c r="D8" s="30"/>
      <c r="E8" s="30"/>
      <c r="F8" s="30"/>
      <c r="G8" s="30"/>
      <c r="H8" s="30"/>
      <c r="I8" s="30"/>
      <c r="J8" s="30"/>
      <c r="K8" s="31"/>
      <c r="L8" s="31"/>
      <c r="M8" s="31"/>
      <c r="N8" s="14"/>
      <c r="O8" s="14"/>
      <c r="P8" s="14"/>
      <c r="Q8" s="3"/>
      <c r="R8" s="3"/>
      <c r="S8" s="3"/>
      <c r="T8" s="3"/>
      <c r="U8" s="3"/>
      <c r="V8" s="3"/>
      <c r="W8" s="3"/>
      <c r="X8" s="3"/>
      <c r="Y8" s="3"/>
      <c r="Z8" s="3"/>
      <c r="AA8" s="3"/>
      <c r="AB8" s="3"/>
      <c r="AC8" s="3"/>
      <c r="AD8" s="3"/>
    </row>
    <row r="9" spans="1:41" ht="13" x14ac:dyDescent="0.25">
      <c r="A9" s="4"/>
      <c r="B9" s="4"/>
      <c r="C9" s="4"/>
      <c r="D9" s="4"/>
      <c r="E9" s="4"/>
      <c r="F9" s="4"/>
      <c r="G9" s="4"/>
      <c r="H9" s="4"/>
      <c r="I9" s="4"/>
      <c r="J9" s="4"/>
      <c r="K9" s="3"/>
      <c r="L9" s="3"/>
      <c r="M9" s="5"/>
      <c r="N9" s="5"/>
      <c r="O9" s="5"/>
      <c r="P9" s="5"/>
      <c r="Q9" s="3"/>
      <c r="R9" s="3"/>
      <c r="S9" s="3"/>
      <c r="T9" s="3"/>
      <c r="U9" s="3"/>
      <c r="V9" s="3"/>
      <c r="W9" s="3"/>
      <c r="X9" s="3"/>
      <c r="Y9" s="3"/>
      <c r="Z9" s="3"/>
      <c r="AA9" s="3"/>
      <c r="AB9" s="3"/>
      <c r="AC9" s="3"/>
      <c r="AD9" s="3"/>
    </row>
    <row r="10" spans="1:41" ht="18" x14ac:dyDescent="0.4">
      <c r="A10" s="32" t="s">
        <v>3</v>
      </c>
      <c r="B10" s="33"/>
      <c r="C10" s="33"/>
      <c r="D10" s="33"/>
      <c r="E10" s="33"/>
      <c r="F10" s="33"/>
      <c r="G10" s="33"/>
      <c r="H10" s="33"/>
      <c r="I10" s="33"/>
      <c r="J10" s="33"/>
      <c r="K10" s="5"/>
      <c r="L10" s="5"/>
      <c r="M10" s="5"/>
      <c r="N10" s="5"/>
      <c r="O10" s="5"/>
      <c r="P10" s="5"/>
      <c r="Q10" s="5"/>
      <c r="R10" s="5"/>
      <c r="S10" s="5"/>
      <c r="T10" s="5"/>
      <c r="U10" s="5"/>
      <c r="V10" s="5"/>
      <c r="W10" s="5"/>
      <c r="X10" s="5"/>
      <c r="Y10" s="5"/>
      <c r="Z10" s="5"/>
      <c r="AA10" s="5"/>
      <c r="AB10" s="5"/>
      <c r="AC10" s="5"/>
      <c r="AD10" s="5"/>
    </row>
    <row r="11" spans="1:41" x14ac:dyDescent="0.25">
      <c r="A11" s="6">
        <v>1</v>
      </c>
      <c r="B11" s="6">
        <v>2</v>
      </c>
      <c r="C11" s="6">
        <v>3</v>
      </c>
      <c r="D11" s="6">
        <v>4</v>
      </c>
      <c r="E11" s="6">
        <f>D11+1</f>
        <v>5</v>
      </c>
      <c r="F11" s="6">
        <f t="shared" ref="F11:AD11" si="0">E11+1</f>
        <v>6</v>
      </c>
      <c r="G11" s="6">
        <f t="shared" si="0"/>
        <v>7</v>
      </c>
      <c r="H11" s="6">
        <f t="shared" si="0"/>
        <v>8</v>
      </c>
      <c r="I11" s="6">
        <f t="shared" si="0"/>
        <v>9</v>
      </c>
      <c r="J11" s="6">
        <f t="shared" si="0"/>
        <v>10</v>
      </c>
      <c r="K11" s="6">
        <f t="shared" si="0"/>
        <v>11</v>
      </c>
      <c r="L11" s="6">
        <f t="shared" si="0"/>
        <v>12</v>
      </c>
      <c r="M11" s="6">
        <f t="shared" si="0"/>
        <v>13</v>
      </c>
      <c r="N11" s="6">
        <v>14</v>
      </c>
      <c r="O11" s="6">
        <v>15</v>
      </c>
      <c r="P11" s="6">
        <v>16</v>
      </c>
      <c r="Q11" s="6">
        <v>17</v>
      </c>
      <c r="R11" s="6">
        <v>18</v>
      </c>
      <c r="S11" s="6">
        <v>19</v>
      </c>
      <c r="T11" s="6">
        <v>20</v>
      </c>
      <c r="U11" s="6">
        <v>21</v>
      </c>
      <c r="V11" s="6">
        <f t="shared" si="0"/>
        <v>22</v>
      </c>
      <c r="W11" s="6">
        <f t="shared" si="0"/>
        <v>23</v>
      </c>
      <c r="X11" s="6">
        <f t="shared" si="0"/>
        <v>24</v>
      </c>
      <c r="Y11" s="6">
        <f t="shared" si="0"/>
        <v>25</v>
      </c>
      <c r="Z11" s="6">
        <f t="shared" si="0"/>
        <v>26</v>
      </c>
      <c r="AA11" s="6">
        <f t="shared" si="0"/>
        <v>27</v>
      </c>
      <c r="AB11" s="6">
        <f t="shared" si="0"/>
        <v>28</v>
      </c>
      <c r="AC11" s="6">
        <f t="shared" si="0"/>
        <v>29</v>
      </c>
      <c r="AD11" s="6">
        <f t="shared" si="0"/>
        <v>30</v>
      </c>
      <c r="AE11" s="6">
        <f>AD11+1</f>
        <v>31</v>
      </c>
      <c r="AF11" s="6">
        <v>32</v>
      </c>
      <c r="AG11" s="6">
        <v>33</v>
      </c>
      <c r="AH11" s="6">
        <v>34</v>
      </c>
      <c r="AI11" s="6">
        <v>35</v>
      </c>
      <c r="AJ11" s="6">
        <v>36</v>
      </c>
      <c r="AK11" s="18">
        <v>37</v>
      </c>
      <c r="AL11" s="18">
        <v>38</v>
      </c>
      <c r="AM11" s="18">
        <v>39</v>
      </c>
      <c r="AN11" s="18">
        <v>40</v>
      </c>
      <c r="AO11" s="18">
        <v>41</v>
      </c>
    </row>
    <row r="12" spans="1:41" ht="12.75" customHeight="1" x14ac:dyDescent="0.3">
      <c r="A12" s="7"/>
      <c r="B12" s="2"/>
      <c r="C12" s="2"/>
      <c r="D12" s="2"/>
      <c r="E12" s="2"/>
      <c r="F12" s="2"/>
      <c r="G12" s="2"/>
      <c r="H12" s="2"/>
      <c r="I12" s="8"/>
      <c r="J12" s="43" t="s">
        <v>4</v>
      </c>
      <c r="K12" s="34" t="s">
        <v>5</v>
      </c>
      <c r="L12" s="35"/>
      <c r="M12" s="36"/>
      <c r="N12" s="1"/>
      <c r="O12" s="9" t="s">
        <v>6</v>
      </c>
      <c r="P12" s="1"/>
      <c r="Q12" s="17" t="s">
        <v>7</v>
      </c>
      <c r="R12" s="11"/>
      <c r="S12" s="11" t="s">
        <v>8</v>
      </c>
      <c r="T12" s="11"/>
      <c r="U12" s="19" t="s">
        <v>9</v>
      </c>
      <c r="V12" s="12" t="s">
        <v>10</v>
      </c>
      <c r="W12" s="10" t="s">
        <v>11</v>
      </c>
      <c r="X12" s="10" t="s">
        <v>12</v>
      </c>
      <c r="Y12" s="10" t="s">
        <v>13</v>
      </c>
      <c r="Z12" s="10" t="s">
        <v>14</v>
      </c>
      <c r="AA12" s="10" t="s">
        <v>15</v>
      </c>
      <c r="AB12" s="10" t="s">
        <v>16</v>
      </c>
      <c r="AC12" s="10" t="s">
        <v>17</v>
      </c>
      <c r="AD12" s="9" t="s">
        <v>18</v>
      </c>
      <c r="AE12" s="9"/>
      <c r="AF12" s="48" t="s">
        <v>19</v>
      </c>
      <c r="AG12" s="9"/>
      <c r="AH12" s="9" t="s">
        <v>20</v>
      </c>
      <c r="AJ12" s="9" t="s">
        <v>21</v>
      </c>
      <c r="AK12" s="9"/>
      <c r="AL12" s="9" t="s">
        <v>22</v>
      </c>
      <c r="AM12" s="9"/>
      <c r="AN12" s="9" t="s">
        <v>23</v>
      </c>
      <c r="AO12" s="9" t="s">
        <v>24</v>
      </c>
    </row>
    <row r="13" spans="1:41" ht="13" x14ac:dyDescent="0.3">
      <c r="A13" s="28" t="s">
        <v>25</v>
      </c>
      <c r="B13" s="37" t="s">
        <v>26</v>
      </c>
      <c r="C13" s="37" t="s">
        <v>27</v>
      </c>
      <c r="D13" s="37" t="s">
        <v>28</v>
      </c>
      <c r="E13" s="37" t="s">
        <v>29</v>
      </c>
      <c r="F13" s="37" t="s">
        <v>30</v>
      </c>
      <c r="G13" s="37" t="s">
        <v>31</v>
      </c>
      <c r="H13" s="37" t="s">
        <v>32</v>
      </c>
      <c r="I13" s="41" t="s">
        <v>33</v>
      </c>
      <c r="J13" s="39"/>
      <c r="K13" s="39" t="s">
        <v>34</v>
      </c>
      <c r="L13" s="39" t="s">
        <v>35</v>
      </c>
      <c r="M13" s="39" t="s">
        <v>36</v>
      </c>
      <c r="N13" s="44" t="s">
        <v>37</v>
      </c>
      <c r="O13" s="37" t="s">
        <v>38</v>
      </c>
      <c r="P13" s="41" t="s">
        <v>39</v>
      </c>
      <c r="Q13" s="39" t="s">
        <v>40</v>
      </c>
      <c r="R13" s="44" t="s">
        <v>41</v>
      </c>
      <c r="S13" s="37" t="s">
        <v>42</v>
      </c>
      <c r="T13" s="41" t="s">
        <v>43</v>
      </c>
      <c r="U13" s="39" t="s">
        <v>44</v>
      </c>
      <c r="V13" s="47" t="s">
        <v>45</v>
      </c>
      <c r="W13" s="46" t="s">
        <v>46</v>
      </c>
      <c r="X13" s="46" t="s">
        <v>47</v>
      </c>
      <c r="Y13" s="46" t="s">
        <v>48</v>
      </c>
      <c r="Z13" s="46" t="s">
        <v>49</v>
      </c>
      <c r="AA13" s="46" t="s">
        <v>39</v>
      </c>
      <c r="AB13" s="46" t="s">
        <v>50</v>
      </c>
      <c r="AC13" s="46" t="s">
        <v>51</v>
      </c>
      <c r="AD13" s="37" t="s">
        <v>52</v>
      </c>
      <c r="AE13" s="37" t="s">
        <v>53</v>
      </c>
      <c r="AF13" s="41"/>
      <c r="AG13" s="44" t="s">
        <v>54</v>
      </c>
      <c r="AH13" s="37" t="s">
        <v>55</v>
      </c>
      <c r="AI13" s="37" t="s">
        <v>56</v>
      </c>
      <c r="AJ13" s="37" t="s">
        <v>57</v>
      </c>
      <c r="AK13" s="37" t="s">
        <v>58</v>
      </c>
      <c r="AL13" s="37" t="s">
        <v>59</v>
      </c>
      <c r="AM13" s="37" t="s">
        <v>60</v>
      </c>
      <c r="AN13" s="37" t="s">
        <v>61</v>
      </c>
      <c r="AO13" s="37" t="s">
        <v>62</v>
      </c>
    </row>
    <row r="14" spans="1:41" ht="12.75" customHeight="1" x14ac:dyDescent="0.3">
      <c r="A14" s="28"/>
      <c r="B14" s="37"/>
      <c r="C14" s="37"/>
      <c r="D14" s="37"/>
      <c r="E14" s="37"/>
      <c r="F14" s="37"/>
      <c r="G14" s="37"/>
      <c r="H14" s="37"/>
      <c r="I14" s="41"/>
      <c r="J14" s="39"/>
      <c r="K14" s="39"/>
      <c r="L14" s="39"/>
      <c r="M14" s="39"/>
      <c r="N14" s="44"/>
      <c r="O14" s="37"/>
      <c r="P14" s="41"/>
      <c r="Q14" s="39"/>
      <c r="R14" s="44"/>
      <c r="S14" s="37"/>
      <c r="T14" s="41"/>
      <c r="U14" s="39"/>
      <c r="V14" s="44"/>
      <c r="W14" s="37"/>
      <c r="X14" s="37"/>
      <c r="Y14" s="37"/>
      <c r="Z14" s="37"/>
      <c r="AA14" s="37"/>
      <c r="AB14" s="37"/>
      <c r="AC14" s="37"/>
      <c r="AD14" s="37"/>
      <c r="AE14" s="37"/>
      <c r="AF14" s="41"/>
      <c r="AG14" s="44"/>
      <c r="AH14" s="37"/>
      <c r="AI14" s="37"/>
      <c r="AJ14" s="37"/>
      <c r="AK14" s="37"/>
      <c r="AL14" s="37"/>
      <c r="AM14" s="37"/>
      <c r="AN14" s="37"/>
      <c r="AO14" s="37"/>
    </row>
    <row r="15" spans="1:41" ht="13.5" customHeight="1" thickBot="1" x14ac:dyDescent="0.3">
      <c r="B15" s="38"/>
      <c r="C15" s="38"/>
      <c r="D15" s="38"/>
      <c r="E15" s="38"/>
      <c r="F15" s="38"/>
      <c r="G15" s="38"/>
      <c r="H15" s="38"/>
      <c r="I15" s="42"/>
      <c r="J15" s="40"/>
      <c r="K15" s="40"/>
      <c r="L15" s="40"/>
      <c r="M15" s="40"/>
      <c r="N15" s="45"/>
      <c r="O15" s="38"/>
      <c r="P15" s="42"/>
      <c r="Q15" s="40"/>
      <c r="R15" s="45"/>
      <c r="S15" s="38"/>
      <c r="T15" s="42"/>
      <c r="U15" s="40"/>
      <c r="V15" s="45"/>
      <c r="W15" s="38"/>
      <c r="X15" s="38"/>
      <c r="Y15" s="38"/>
      <c r="Z15" s="38"/>
      <c r="AA15" s="38"/>
      <c r="AB15" s="38"/>
      <c r="AC15" s="38"/>
      <c r="AD15" s="38"/>
      <c r="AE15" s="38"/>
      <c r="AF15" s="42"/>
      <c r="AG15" s="45"/>
      <c r="AH15" s="38"/>
      <c r="AI15" s="38"/>
      <c r="AJ15" s="38"/>
      <c r="AK15" s="38"/>
      <c r="AL15" s="38"/>
      <c r="AM15" s="38"/>
      <c r="AN15" s="38"/>
      <c r="AO15" s="38"/>
    </row>
    <row r="16" spans="1:41" ht="13" x14ac:dyDescent="0.3">
      <c r="S16" s="26"/>
      <c r="AE16" s="7"/>
    </row>
    <row r="17" spans="1:40" x14ac:dyDescent="0.25">
      <c r="A17" t="s">
        <v>64</v>
      </c>
      <c r="B17" t="s">
        <v>65</v>
      </c>
      <c r="C17" t="s">
        <v>66</v>
      </c>
      <c r="G17" s="22">
        <v>45007</v>
      </c>
      <c r="H17" s="22">
        <v>45006</v>
      </c>
      <c r="I17" s="22">
        <v>45013</v>
      </c>
      <c r="J17" s="21">
        <f t="shared" ref="J17:J22" si="1">+K17+L17+M17</f>
        <v>0.11436999999999997</v>
      </c>
      <c r="M17" s="21">
        <f t="shared" ref="M17:M22" si="2">+N17+O17+V17+Z17+AB17+AD17</f>
        <v>0.11436999999999997</v>
      </c>
      <c r="N17" s="21">
        <v>0.11436999999999997</v>
      </c>
      <c r="O17" s="23"/>
      <c r="P17" s="21"/>
      <c r="Q17" s="21">
        <f t="shared" ref="Q17:Q22" si="3">+N17+O17+P17</f>
        <v>0.11436999999999997</v>
      </c>
      <c r="R17" s="21"/>
      <c r="S17" s="26"/>
      <c r="T17" s="25"/>
      <c r="U17" s="21">
        <f t="shared" ref="U17:U22" si="4">+R17+S17+T17</f>
        <v>0</v>
      </c>
      <c r="V17" s="23"/>
      <c r="Z17" s="21"/>
      <c r="AA17" s="21"/>
      <c r="AJ17" s="21">
        <f t="shared" ref="AJ17:AJ22" si="5">+AG17+AH17+AI17</f>
        <v>0</v>
      </c>
      <c r="AN17" s="21">
        <f t="shared" ref="AN17:AN22" si="6">+AK17+AL17+AM17</f>
        <v>0</v>
      </c>
    </row>
    <row r="18" spans="1:40" x14ac:dyDescent="0.25">
      <c r="A18" t="s">
        <v>67</v>
      </c>
      <c r="B18" t="s">
        <v>68</v>
      </c>
      <c r="C18" t="s">
        <v>69</v>
      </c>
      <c r="G18" s="22">
        <v>45007</v>
      </c>
      <c r="H18" s="22">
        <v>45006</v>
      </c>
      <c r="I18" s="22">
        <v>45013</v>
      </c>
      <c r="J18" s="21">
        <f t="shared" si="1"/>
        <v>0.14430999999999997</v>
      </c>
      <c r="M18" s="21">
        <f t="shared" si="2"/>
        <v>0.14430999999999997</v>
      </c>
      <c r="N18" s="21">
        <v>0.14430999999999997</v>
      </c>
      <c r="O18" s="23"/>
      <c r="P18" s="21"/>
      <c r="Q18" s="21">
        <f t="shared" si="3"/>
        <v>0.14430999999999997</v>
      </c>
      <c r="R18" s="21">
        <f>+N18</f>
        <v>0.14430999999999997</v>
      </c>
      <c r="S18" s="26"/>
      <c r="T18" s="25"/>
      <c r="U18" s="21">
        <f t="shared" si="4"/>
        <v>0.14430999999999997</v>
      </c>
      <c r="V18" s="23"/>
      <c r="Z18" s="21"/>
      <c r="AA18" s="21"/>
      <c r="AJ18" s="21">
        <f t="shared" si="5"/>
        <v>0</v>
      </c>
      <c r="AN18" s="21">
        <f t="shared" si="6"/>
        <v>0</v>
      </c>
    </row>
    <row r="19" spans="1:40" x14ac:dyDescent="0.25">
      <c r="A19" t="s">
        <v>70</v>
      </c>
      <c r="B19" t="s">
        <v>71</v>
      </c>
      <c r="C19" t="s">
        <v>72</v>
      </c>
      <c r="E19" s="24" t="s">
        <v>63</v>
      </c>
      <c r="G19" s="22">
        <v>45007</v>
      </c>
      <c r="H19" s="22">
        <v>45006</v>
      </c>
      <c r="I19" s="22">
        <v>45013</v>
      </c>
      <c r="J19" s="21">
        <f t="shared" si="1"/>
        <v>0.14357999999999999</v>
      </c>
      <c r="M19" s="21">
        <f t="shared" si="2"/>
        <v>0.14357999999999999</v>
      </c>
      <c r="N19" s="21">
        <v>0.13433002999999999</v>
      </c>
      <c r="O19" s="23"/>
      <c r="P19" s="21"/>
      <c r="Q19" s="21">
        <f t="shared" si="3"/>
        <v>0.13433002999999999</v>
      </c>
      <c r="R19" s="21">
        <f>+N19*0.9244</f>
        <v>0.12417467973199998</v>
      </c>
      <c r="S19" s="26"/>
      <c r="T19" s="25"/>
      <c r="U19" s="21">
        <f t="shared" si="4"/>
        <v>0.12417467973199998</v>
      </c>
      <c r="V19" s="23"/>
      <c r="Z19">
        <v>9.2499699999999997E-3</v>
      </c>
      <c r="AA19" s="21"/>
      <c r="AJ19" s="21">
        <f t="shared" si="5"/>
        <v>0</v>
      </c>
      <c r="AN19" s="21">
        <f t="shared" si="6"/>
        <v>0</v>
      </c>
    </row>
    <row r="20" spans="1:40" x14ac:dyDescent="0.25">
      <c r="A20" t="s">
        <v>73</v>
      </c>
      <c r="B20" t="s">
        <v>74</v>
      </c>
      <c r="C20" t="s">
        <v>75</v>
      </c>
      <c r="G20" s="22">
        <v>45007</v>
      </c>
      <c r="H20" s="22">
        <v>45006</v>
      </c>
      <c r="I20" s="22">
        <v>45013</v>
      </c>
      <c r="J20" s="21">
        <f t="shared" si="1"/>
        <v>7.0299999999999981E-3</v>
      </c>
      <c r="M20" s="21">
        <f t="shared" si="2"/>
        <v>7.0299999999999981E-3</v>
      </c>
      <c r="N20" s="21">
        <v>7.0299999999999981E-3</v>
      </c>
      <c r="O20" s="23"/>
      <c r="P20" s="21"/>
      <c r="Q20" s="21">
        <f t="shared" si="3"/>
        <v>7.0299999999999981E-3</v>
      </c>
      <c r="R20" s="21">
        <f>+N20</f>
        <v>7.0299999999999981E-3</v>
      </c>
      <c r="S20" s="26"/>
      <c r="T20" s="25"/>
      <c r="U20" s="21">
        <f t="shared" si="4"/>
        <v>7.0299999999999981E-3</v>
      </c>
      <c r="V20" s="23"/>
      <c r="Z20" s="21"/>
      <c r="AA20" s="21"/>
      <c r="AJ20" s="21">
        <f t="shared" si="5"/>
        <v>0</v>
      </c>
      <c r="AN20" s="21">
        <f t="shared" si="6"/>
        <v>0</v>
      </c>
    </row>
    <row r="21" spans="1:40" x14ac:dyDescent="0.25">
      <c r="A21" t="s">
        <v>76</v>
      </c>
      <c r="B21" t="s">
        <v>77</v>
      </c>
      <c r="C21" t="s">
        <v>78</v>
      </c>
      <c r="G21" s="22">
        <v>45007</v>
      </c>
      <c r="H21" s="22">
        <v>45006</v>
      </c>
      <c r="I21" s="22">
        <v>45013</v>
      </c>
      <c r="J21" s="21">
        <f t="shared" si="1"/>
        <v>0.11219</v>
      </c>
      <c r="M21" s="21">
        <f t="shared" si="2"/>
        <v>0.11219</v>
      </c>
      <c r="N21" s="21">
        <v>0.11219</v>
      </c>
      <c r="O21" s="23"/>
      <c r="P21" s="21"/>
      <c r="Q21" s="21">
        <f t="shared" si="3"/>
        <v>0.11219</v>
      </c>
      <c r="R21" s="21">
        <f>+N21*0.7876</f>
        <v>8.8360843999999994E-2</v>
      </c>
      <c r="S21" s="26"/>
      <c r="T21" s="25"/>
      <c r="U21" s="21">
        <f t="shared" si="4"/>
        <v>8.8360843999999994E-2</v>
      </c>
      <c r="V21" s="23"/>
      <c r="Z21" s="21"/>
      <c r="AA21" s="21"/>
      <c r="AJ21" s="21">
        <f t="shared" si="5"/>
        <v>0</v>
      </c>
      <c r="AN21" s="21">
        <f t="shared" si="6"/>
        <v>0</v>
      </c>
    </row>
    <row r="22" spans="1:40" x14ac:dyDescent="0.25">
      <c r="A22" t="s">
        <v>79</v>
      </c>
      <c r="B22" t="s">
        <v>80</v>
      </c>
      <c r="C22" t="s">
        <v>81</v>
      </c>
      <c r="E22" s="24" t="s">
        <v>63</v>
      </c>
      <c r="G22" s="22">
        <v>45007</v>
      </c>
      <c r="H22" s="22">
        <v>45006</v>
      </c>
      <c r="I22" s="22">
        <v>45013</v>
      </c>
      <c r="J22" s="21">
        <f t="shared" si="1"/>
        <v>0.33698</v>
      </c>
      <c r="M22" s="21">
        <f t="shared" si="2"/>
        <v>0.33698</v>
      </c>
      <c r="N22" s="21">
        <v>0.32938002999999999</v>
      </c>
      <c r="O22" s="23"/>
      <c r="P22" s="21"/>
      <c r="Q22" s="21">
        <f t="shared" si="3"/>
        <v>0.32938002999999999</v>
      </c>
      <c r="R22" s="21">
        <f>+N22</f>
        <v>0.32938002999999999</v>
      </c>
      <c r="S22" s="26"/>
      <c r="T22" s="25"/>
      <c r="U22" s="21">
        <f t="shared" si="4"/>
        <v>0.32938002999999999</v>
      </c>
      <c r="V22" s="23"/>
      <c r="Z22" s="21">
        <v>7.5999700000000002E-3</v>
      </c>
      <c r="AA22" s="21"/>
      <c r="AJ22" s="21">
        <f t="shared" si="5"/>
        <v>0</v>
      </c>
      <c r="AN22" s="21">
        <f t="shared" si="6"/>
        <v>0</v>
      </c>
    </row>
    <row r="23" spans="1:40" x14ac:dyDescent="0.25">
      <c r="A23" t="s">
        <v>82</v>
      </c>
      <c r="B23" t="s">
        <v>83</v>
      </c>
      <c r="C23" t="s">
        <v>84</v>
      </c>
      <c r="E23" t="s">
        <v>63</v>
      </c>
      <c r="G23" s="22">
        <v>45099</v>
      </c>
      <c r="H23" s="22">
        <v>45098</v>
      </c>
      <c r="I23" s="22">
        <v>45105</v>
      </c>
      <c r="J23" s="21">
        <f t="shared" ref="J23:J79" si="7">+K23+L23+M23</f>
        <v>0.54710000000000003</v>
      </c>
      <c r="M23" s="21">
        <f t="shared" ref="M23:M79" si="8">+N23+O23+V23+Z23+AB23+AD23</f>
        <v>0.54710000000000003</v>
      </c>
      <c r="N23" s="21">
        <v>0.52465974999999998</v>
      </c>
      <c r="O23" s="23"/>
      <c r="P23" s="21"/>
      <c r="Q23" s="21">
        <f t="shared" ref="Q23:Q79" si="9">+N23+O23+P23</f>
        <v>0.52465974999999998</v>
      </c>
      <c r="R23" s="21"/>
      <c r="S23" s="26"/>
      <c r="T23" s="25"/>
      <c r="U23" s="21">
        <f t="shared" ref="U23:U54" si="10">+R23+S23+T23</f>
        <v>0</v>
      </c>
      <c r="V23" s="23"/>
      <c r="Z23" s="21">
        <v>2.2440249999999998E-2</v>
      </c>
      <c r="AA23" s="21"/>
      <c r="AJ23" s="21">
        <f t="shared" ref="AJ23:AJ79" si="11">+AG23+AH23+AI23</f>
        <v>0</v>
      </c>
      <c r="AN23" s="21">
        <f t="shared" ref="AN23:AN79" si="12">+AK23+AL23+AM23</f>
        <v>0</v>
      </c>
    </row>
    <row r="24" spans="1:40" x14ac:dyDescent="0.25">
      <c r="A24" t="s">
        <v>82</v>
      </c>
      <c r="B24" t="s">
        <v>83</v>
      </c>
      <c r="C24" t="s">
        <v>84</v>
      </c>
      <c r="E24" t="s">
        <v>63</v>
      </c>
      <c r="G24" s="22">
        <v>45189</v>
      </c>
      <c r="H24" s="22">
        <v>45188</v>
      </c>
      <c r="I24" s="22">
        <v>45195</v>
      </c>
      <c r="J24" s="21">
        <f t="shared" si="7"/>
        <v>0.31413999999999997</v>
      </c>
      <c r="M24" s="21">
        <f t="shared" si="8"/>
        <v>0.31413999999999997</v>
      </c>
      <c r="N24" s="21">
        <v>0.30125500999999999</v>
      </c>
      <c r="O24" s="23"/>
      <c r="P24" s="21"/>
      <c r="Q24" s="21">
        <f t="shared" si="9"/>
        <v>0.30125500999999999</v>
      </c>
      <c r="R24" s="21"/>
      <c r="S24" s="26"/>
      <c r="T24" s="25"/>
      <c r="U24" s="21">
        <f t="shared" si="10"/>
        <v>0</v>
      </c>
      <c r="V24" s="23"/>
      <c r="Z24" s="21">
        <v>1.2884990000000001E-2</v>
      </c>
      <c r="AA24" s="21"/>
      <c r="AJ24" s="21">
        <f t="shared" si="11"/>
        <v>0</v>
      </c>
      <c r="AN24" s="21">
        <f t="shared" si="12"/>
        <v>0</v>
      </c>
    </row>
    <row r="25" spans="1:40" x14ac:dyDescent="0.25">
      <c r="A25" t="s">
        <v>82</v>
      </c>
      <c r="B25" t="s">
        <v>83</v>
      </c>
      <c r="C25" t="s">
        <v>84</v>
      </c>
      <c r="G25" s="22">
        <v>45282</v>
      </c>
      <c r="H25" s="22">
        <v>45281</v>
      </c>
      <c r="I25" s="22">
        <v>45289</v>
      </c>
      <c r="J25" s="21">
        <f t="shared" si="7"/>
        <v>0.19525000000000003</v>
      </c>
      <c r="M25" s="21">
        <f t="shared" si="8"/>
        <v>0.19525000000000003</v>
      </c>
      <c r="N25" s="21">
        <v>0.19525000000000003</v>
      </c>
      <c r="O25" s="23"/>
      <c r="P25" s="21"/>
      <c r="Q25" s="21">
        <f t="shared" si="9"/>
        <v>0.19525000000000003</v>
      </c>
      <c r="R25" s="21"/>
      <c r="S25" s="26"/>
      <c r="T25" s="25"/>
      <c r="U25" s="21">
        <f t="shared" si="10"/>
        <v>0</v>
      </c>
      <c r="V25" s="23"/>
      <c r="Z25" s="21"/>
      <c r="AA25" s="21"/>
      <c r="AJ25" s="21">
        <f t="shared" si="11"/>
        <v>0</v>
      </c>
      <c r="AN25" s="21">
        <f t="shared" si="12"/>
        <v>0</v>
      </c>
    </row>
    <row r="26" spans="1:40" x14ac:dyDescent="0.25">
      <c r="A26" t="s">
        <v>85</v>
      </c>
      <c r="B26" t="s">
        <v>86</v>
      </c>
      <c r="C26" t="s">
        <v>87</v>
      </c>
      <c r="G26" s="22">
        <v>45007</v>
      </c>
      <c r="H26" s="22">
        <v>45006</v>
      </c>
      <c r="I26" s="22">
        <v>45013</v>
      </c>
      <c r="J26" s="21">
        <f t="shared" si="7"/>
        <v>1.1932299999999998</v>
      </c>
      <c r="M26" s="21">
        <f t="shared" si="8"/>
        <v>1.1932299999999998</v>
      </c>
      <c r="N26" s="21">
        <v>1.1932299999999998</v>
      </c>
      <c r="O26" s="23"/>
      <c r="P26" s="21"/>
      <c r="Q26" s="21">
        <f t="shared" si="9"/>
        <v>1.1932299999999998</v>
      </c>
      <c r="R26" s="21"/>
      <c r="S26" s="26"/>
      <c r="T26" s="25"/>
      <c r="U26" s="21">
        <f t="shared" si="10"/>
        <v>0</v>
      </c>
      <c r="V26" s="23"/>
      <c r="Z26" s="21"/>
      <c r="AA26" s="21"/>
      <c r="AJ26" s="21">
        <f t="shared" si="11"/>
        <v>0</v>
      </c>
      <c r="AN26" s="21">
        <f t="shared" si="12"/>
        <v>0</v>
      </c>
    </row>
    <row r="27" spans="1:40" x14ac:dyDescent="0.25">
      <c r="A27" t="s">
        <v>85</v>
      </c>
      <c r="B27" t="s">
        <v>86</v>
      </c>
      <c r="C27" t="s">
        <v>87</v>
      </c>
      <c r="G27" s="22">
        <v>45099</v>
      </c>
      <c r="H27" s="22">
        <v>45098</v>
      </c>
      <c r="I27" s="22">
        <v>45105</v>
      </c>
      <c r="J27" s="21">
        <f t="shared" si="7"/>
        <v>1.26315</v>
      </c>
      <c r="M27" s="21">
        <f t="shared" si="8"/>
        <v>1.26315</v>
      </c>
      <c r="N27" s="21">
        <v>1.26315</v>
      </c>
      <c r="O27" s="23"/>
      <c r="P27" s="21"/>
      <c r="Q27" s="21">
        <f t="shared" si="9"/>
        <v>1.26315</v>
      </c>
      <c r="R27" s="21"/>
      <c r="S27" s="26"/>
      <c r="T27" s="25"/>
      <c r="U27" s="21">
        <f t="shared" si="10"/>
        <v>0</v>
      </c>
      <c r="V27" s="23"/>
      <c r="Z27" s="21"/>
      <c r="AA27" s="21"/>
      <c r="AJ27" s="21">
        <f t="shared" si="11"/>
        <v>0</v>
      </c>
      <c r="AN27" s="21">
        <f t="shared" si="12"/>
        <v>0</v>
      </c>
    </row>
    <row r="28" spans="1:40" x14ac:dyDescent="0.25">
      <c r="A28" t="s">
        <v>85</v>
      </c>
      <c r="B28" t="s">
        <v>86</v>
      </c>
      <c r="C28" t="s">
        <v>87</v>
      </c>
      <c r="G28" s="22">
        <v>45189</v>
      </c>
      <c r="H28" s="22">
        <v>45188</v>
      </c>
      <c r="I28" s="22">
        <v>45195</v>
      </c>
      <c r="J28" s="21">
        <f t="shared" si="7"/>
        <v>0.26068999999999998</v>
      </c>
      <c r="M28" s="21">
        <f t="shared" si="8"/>
        <v>0.26068999999999998</v>
      </c>
      <c r="N28" s="21">
        <v>0.26068999999999998</v>
      </c>
      <c r="O28" s="23"/>
      <c r="P28" s="21"/>
      <c r="Q28" s="21">
        <f t="shared" si="9"/>
        <v>0.26068999999999998</v>
      </c>
      <c r="R28" s="21"/>
      <c r="S28" s="26"/>
      <c r="T28" s="25"/>
      <c r="U28" s="21">
        <f t="shared" si="10"/>
        <v>0</v>
      </c>
      <c r="V28" s="23"/>
      <c r="Z28" s="21"/>
      <c r="AA28" s="21"/>
      <c r="AJ28" s="21">
        <f t="shared" si="11"/>
        <v>0</v>
      </c>
      <c r="AN28" s="21">
        <f t="shared" si="12"/>
        <v>0</v>
      </c>
    </row>
    <row r="29" spans="1:40" x14ac:dyDescent="0.25">
      <c r="A29" t="s">
        <v>85</v>
      </c>
      <c r="B29" t="s">
        <v>86</v>
      </c>
      <c r="C29" t="s">
        <v>87</v>
      </c>
      <c r="G29" s="22">
        <v>45282</v>
      </c>
      <c r="H29" s="22">
        <v>45281</v>
      </c>
      <c r="I29" s="22">
        <v>45289</v>
      </c>
      <c r="J29" s="21">
        <f t="shared" si="7"/>
        <v>0.26994000000000001</v>
      </c>
      <c r="M29" s="21">
        <f t="shared" si="8"/>
        <v>0.26994000000000001</v>
      </c>
      <c r="N29" s="21">
        <v>0.26994000000000001</v>
      </c>
      <c r="O29" s="23"/>
      <c r="P29" s="21"/>
      <c r="Q29" s="21">
        <f t="shared" si="9"/>
        <v>0.26994000000000001</v>
      </c>
      <c r="R29" s="21"/>
      <c r="S29" s="26"/>
      <c r="T29" s="25"/>
      <c r="U29" s="21">
        <f t="shared" si="10"/>
        <v>0</v>
      </c>
      <c r="V29" s="23"/>
      <c r="Z29" s="21"/>
      <c r="AA29" s="21"/>
      <c r="AJ29" s="21">
        <f t="shared" si="11"/>
        <v>0</v>
      </c>
      <c r="AN29" s="21">
        <f t="shared" si="12"/>
        <v>0</v>
      </c>
    </row>
    <row r="30" spans="1:40" x14ac:dyDescent="0.25">
      <c r="A30" t="s">
        <v>88</v>
      </c>
      <c r="B30" t="s">
        <v>89</v>
      </c>
      <c r="C30" t="s">
        <v>90</v>
      </c>
      <c r="G30" s="22">
        <v>45007</v>
      </c>
      <c r="H30" s="22">
        <v>45006</v>
      </c>
      <c r="I30" s="22">
        <v>45013</v>
      </c>
      <c r="J30" s="21">
        <f t="shared" si="7"/>
        <v>3.4619999999999998E-2</v>
      </c>
      <c r="M30" s="21">
        <f t="shared" si="8"/>
        <v>3.4619999999999998E-2</v>
      </c>
      <c r="N30" s="21">
        <v>3.4619999999999998E-2</v>
      </c>
      <c r="O30" s="23"/>
      <c r="P30" s="21"/>
      <c r="Q30" s="21">
        <f t="shared" si="9"/>
        <v>3.4619999999999998E-2</v>
      </c>
      <c r="R30" s="21">
        <f>+N30*0.6919</f>
        <v>2.3953577999999996E-2</v>
      </c>
      <c r="S30" s="26"/>
      <c r="T30" s="25"/>
      <c r="U30" s="21">
        <f t="shared" si="10"/>
        <v>2.3953577999999996E-2</v>
      </c>
      <c r="V30" s="23"/>
      <c r="Z30" s="21"/>
      <c r="AA30" s="21"/>
      <c r="AJ30" s="21">
        <f t="shared" si="11"/>
        <v>0</v>
      </c>
      <c r="AN30" s="21">
        <f t="shared" si="12"/>
        <v>0</v>
      </c>
    </row>
    <row r="31" spans="1:40" x14ac:dyDescent="0.25">
      <c r="A31" t="s">
        <v>88</v>
      </c>
      <c r="B31" t="s">
        <v>89</v>
      </c>
      <c r="C31" t="s">
        <v>90</v>
      </c>
      <c r="G31" s="22">
        <v>45099</v>
      </c>
      <c r="H31" s="22">
        <v>45098</v>
      </c>
      <c r="I31" s="22">
        <v>45105</v>
      </c>
      <c r="J31" s="21">
        <f t="shared" si="7"/>
        <v>4.7630000000000006E-2</v>
      </c>
      <c r="M31" s="21">
        <f t="shared" si="8"/>
        <v>4.7630000000000006E-2</v>
      </c>
      <c r="N31" s="21">
        <v>4.7630000000000006E-2</v>
      </c>
      <c r="O31" s="23"/>
      <c r="P31" s="21"/>
      <c r="Q31" s="21">
        <f t="shared" si="9"/>
        <v>4.7630000000000006E-2</v>
      </c>
      <c r="R31" s="21">
        <f>+N31*0.6919</f>
        <v>3.2955196999999999E-2</v>
      </c>
      <c r="S31" s="26"/>
      <c r="T31" s="25"/>
      <c r="U31" s="21">
        <f t="shared" si="10"/>
        <v>3.2955196999999999E-2</v>
      </c>
      <c r="V31" s="23"/>
      <c r="Z31" s="21"/>
      <c r="AA31" s="21"/>
      <c r="AJ31" s="21">
        <f t="shared" si="11"/>
        <v>0</v>
      </c>
      <c r="AN31" s="21">
        <f t="shared" si="12"/>
        <v>0</v>
      </c>
    </row>
    <row r="32" spans="1:40" x14ac:dyDescent="0.25">
      <c r="A32" t="s">
        <v>88</v>
      </c>
      <c r="B32" t="s">
        <v>89</v>
      </c>
      <c r="C32" t="s">
        <v>90</v>
      </c>
      <c r="G32" s="22">
        <v>45189</v>
      </c>
      <c r="H32" s="22">
        <v>45188</v>
      </c>
      <c r="I32" s="22">
        <v>45195</v>
      </c>
      <c r="J32" s="21">
        <f t="shared" si="7"/>
        <v>5.015E-2</v>
      </c>
      <c r="M32" s="21">
        <f t="shared" si="8"/>
        <v>5.015E-2</v>
      </c>
      <c r="N32" s="21">
        <v>5.015E-2</v>
      </c>
      <c r="O32" s="23"/>
      <c r="P32" s="21"/>
      <c r="Q32" s="21">
        <f t="shared" si="9"/>
        <v>5.015E-2</v>
      </c>
      <c r="R32" s="21">
        <f>+N32*0.6919</f>
        <v>3.4698784999999996E-2</v>
      </c>
      <c r="S32" s="26"/>
      <c r="T32" s="25"/>
      <c r="U32" s="21">
        <f t="shared" si="10"/>
        <v>3.4698784999999996E-2</v>
      </c>
      <c r="V32" s="23"/>
      <c r="Z32" s="21"/>
      <c r="AA32" s="21"/>
      <c r="AJ32" s="21">
        <f t="shared" si="11"/>
        <v>0</v>
      </c>
      <c r="AN32" s="21">
        <f t="shared" si="12"/>
        <v>0</v>
      </c>
    </row>
    <row r="33" spans="1:40" x14ac:dyDescent="0.25">
      <c r="A33" t="s">
        <v>88</v>
      </c>
      <c r="B33" t="s">
        <v>89</v>
      </c>
      <c r="C33" t="s">
        <v>90</v>
      </c>
      <c r="G33" s="22">
        <v>45282</v>
      </c>
      <c r="H33" s="22">
        <v>45281</v>
      </c>
      <c r="I33" s="22">
        <v>45289</v>
      </c>
      <c r="J33" s="21">
        <f t="shared" si="7"/>
        <v>0.49729000000000007</v>
      </c>
      <c r="M33" s="21">
        <f t="shared" si="8"/>
        <v>0.49729000000000007</v>
      </c>
      <c r="N33" s="21">
        <v>0.49729000000000007</v>
      </c>
      <c r="O33" s="23"/>
      <c r="P33" s="21"/>
      <c r="Q33" s="21">
        <f t="shared" si="9"/>
        <v>0.49729000000000007</v>
      </c>
      <c r="R33" s="21">
        <f>+N33*0.6919</f>
        <v>0.34407495100000002</v>
      </c>
      <c r="S33" s="26"/>
      <c r="T33" s="25"/>
      <c r="U33" s="21">
        <f t="shared" si="10"/>
        <v>0.34407495100000002</v>
      </c>
      <c r="V33" s="23"/>
      <c r="Z33" s="21"/>
      <c r="AA33" s="21"/>
      <c r="AJ33" s="21">
        <f t="shared" si="11"/>
        <v>0</v>
      </c>
      <c r="AN33" s="21">
        <f t="shared" si="12"/>
        <v>0</v>
      </c>
    </row>
    <row r="34" spans="1:40" x14ac:dyDescent="0.25">
      <c r="A34" t="s">
        <v>91</v>
      </c>
      <c r="B34" t="s">
        <v>92</v>
      </c>
      <c r="C34" t="s">
        <v>93</v>
      </c>
      <c r="G34" s="22">
        <v>45007</v>
      </c>
      <c r="H34" s="22">
        <v>45006</v>
      </c>
      <c r="I34" s="22">
        <v>45013</v>
      </c>
      <c r="J34" s="21">
        <f t="shared" si="7"/>
        <v>0.14224000000000003</v>
      </c>
      <c r="M34" s="21">
        <f t="shared" si="8"/>
        <v>0.14224000000000003</v>
      </c>
      <c r="N34" s="21">
        <v>0.14224000000000003</v>
      </c>
      <c r="O34" s="23"/>
      <c r="P34" s="21"/>
      <c r="Q34" s="21">
        <f t="shared" si="9"/>
        <v>0.14224000000000003</v>
      </c>
      <c r="R34" s="21"/>
      <c r="S34" s="26"/>
      <c r="T34" s="25"/>
      <c r="U34" s="21">
        <f t="shared" si="10"/>
        <v>0</v>
      </c>
      <c r="V34" s="23"/>
      <c r="Z34" s="21"/>
      <c r="AA34" s="21"/>
      <c r="AJ34" s="21">
        <f t="shared" si="11"/>
        <v>0</v>
      </c>
      <c r="AN34" s="21">
        <f t="shared" si="12"/>
        <v>0</v>
      </c>
    </row>
    <row r="35" spans="1:40" x14ac:dyDescent="0.25">
      <c r="A35" t="s">
        <v>91</v>
      </c>
      <c r="B35" t="s">
        <v>92</v>
      </c>
      <c r="C35" t="s">
        <v>93</v>
      </c>
      <c r="G35" s="22">
        <v>45099</v>
      </c>
      <c r="H35" s="22">
        <v>45098</v>
      </c>
      <c r="I35" s="22">
        <v>45105</v>
      </c>
      <c r="J35" s="21">
        <f t="shared" si="7"/>
        <v>0.12474000000000002</v>
      </c>
      <c r="M35" s="21">
        <f t="shared" si="8"/>
        <v>0.12474000000000002</v>
      </c>
      <c r="N35" s="21">
        <v>0.12474000000000002</v>
      </c>
      <c r="O35" s="23"/>
      <c r="P35" s="21"/>
      <c r="Q35" s="21">
        <f t="shared" si="9"/>
        <v>0.12474000000000002</v>
      </c>
      <c r="R35" s="21"/>
      <c r="S35" s="26"/>
      <c r="T35" s="25"/>
      <c r="U35" s="21">
        <f t="shared" si="10"/>
        <v>0</v>
      </c>
      <c r="V35" s="23"/>
      <c r="Z35" s="21"/>
      <c r="AA35" s="21"/>
      <c r="AJ35" s="21">
        <f t="shared" si="11"/>
        <v>0</v>
      </c>
      <c r="AN35" s="21">
        <f t="shared" si="12"/>
        <v>0</v>
      </c>
    </row>
    <row r="36" spans="1:40" x14ac:dyDescent="0.25">
      <c r="A36" t="s">
        <v>91</v>
      </c>
      <c r="B36" t="s">
        <v>92</v>
      </c>
      <c r="C36" t="s">
        <v>93</v>
      </c>
      <c r="G36" s="22">
        <v>45189</v>
      </c>
      <c r="H36" s="22">
        <v>45188</v>
      </c>
      <c r="I36" s="22">
        <v>45195</v>
      </c>
      <c r="J36" s="21">
        <f t="shared" si="7"/>
        <v>0.12823999999999999</v>
      </c>
      <c r="M36" s="21">
        <f t="shared" si="8"/>
        <v>0.12823999999999999</v>
      </c>
      <c r="N36" s="21">
        <v>0.12823999999999999</v>
      </c>
      <c r="O36" s="23"/>
      <c r="P36" s="21"/>
      <c r="Q36" s="21">
        <f t="shared" si="9"/>
        <v>0.12823999999999999</v>
      </c>
      <c r="R36" s="21"/>
      <c r="S36" s="26"/>
      <c r="T36" s="25"/>
      <c r="U36" s="21">
        <f t="shared" si="10"/>
        <v>0</v>
      </c>
      <c r="V36" s="23"/>
      <c r="Z36" s="21"/>
      <c r="AA36" s="21"/>
      <c r="AJ36" s="21">
        <f t="shared" si="11"/>
        <v>0</v>
      </c>
      <c r="AN36" s="21">
        <f t="shared" si="12"/>
        <v>0</v>
      </c>
    </row>
    <row r="37" spans="1:40" x14ac:dyDescent="0.25">
      <c r="A37" t="s">
        <v>91</v>
      </c>
      <c r="B37" t="s">
        <v>92</v>
      </c>
      <c r="C37" t="s">
        <v>93</v>
      </c>
      <c r="G37" s="22">
        <v>45282</v>
      </c>
      <c r="H37" s="22">
        <v>45281</v>
      </c>
      <c r="I37" s="22">
        <v>45289</v>
      </c>
      <c r="J37" s="21">
        <f t="shared" si="7"/>
        <v>7.9420000000000004E-2</v>
      </c>
      <c r="M37" s="21">
        <f t="shared" si="8"/>
        <v>7.9420000000000004E-2</v>
      </c>
      <c r="N37" s="21">
        <v>7.9420000000000004E-2</v>
      </c>
      <c r="O37" s="23"/>
      <c r="P37" s="21"/>
      <c r="Q37" s="21">
        <f t="shared" si="9"/>
        <v>7.9420000000000004E-2</v>
      </c>
      <c r="R37" s="21"/>
      <c r="S37" s="26"/>
      <c r="T37" s="25"/>
      <c r="U37" s="21">
        <f t="shared" si="10"/>
        <v>0</v>
      </c>
      <c r="V37" s="23"/>
      <c r="Z37" s="21"/>
      <c r="AA37" s="21"/>
      <c r="AJ37" s="21">
        <f t="shared" si="11"/>
        <v>0</v>
      </c>
      <c r="AN37" s="21">
        <f t="shared" si="12"/>
        <v>0</v>
      </c>
    </row>
    <row r="38" spans="1:40" x14ac:dyDescent="0.25">
      <c r="A38" t="s">
        <v>94</v>
      </c>
      <c r="B38" t="s">
        <v>95</v>
      </c>
      <c r="C38" t="s">
        <v>96</v>
      </c>
      <c r="G38" s="22">
        <v>45007</v>
      </c>
      <c r="H38" s="22">
        <v>45006</v>
      </c>
      <c r="I38" s="22">
        <v>45013</v>
      </c>
      <c r="J38" s="21">
        <f t="shared" si="7"/>
        <v>7.8520000000000006E-2</v>
      </c>
      <c r="M38" s="21">
        <f t="shared" si="8"/>
        <v>7.8520000000000006E-2</v>
      </c>
      <c r="N38" s="21">
        <v>7.8520000000000006E-2</v>
      </c>
      <c r="O38" s="23"/>
      <c r="P38" s="21"/>
      <c r="Q38" s="21">
        <f t="shared" si="9"/>
        <v>7.8520000000000006E-2</v>
      </c>
      <c r="R38" s="21">
        <f>+N38*0.8198</f>
        <v>6.4370696000000005E-2</v>
      </c>
      <c r="S38" s="26"/>
      <c r="T38" s="25"/>
      <c r="U38" s="21">
        <f t="shared" si="10"/>
        <v>6.4370696000000005E-2</v>
      </c>
      <c r="V38" s="23"/>
      <c r="Z38" s="21"/>
      <c r="AA38" s="21"/>
      <c r="AJ38" s="21">
        <f t="shared" si="11"/>
        <v>0</v>
      </c>
      <c r="AN38" s="21">
        <f t="shared" si="12"/>
        <v>0</v>
      </c>
    </row>
    <row r="39" spans="1:40" x14ac:dyDescent="0.25">
      <c r="A39" t="s">
        <v>94</v>
      </c>
      <c r="B39" t="s">
        <v>95</v>
      </c>
      <c r="C39" t="s">
        <v>96</v>
      </c>
      <c r="G39" s="22">
        <v>45099</v>
      </c>
      <c r="H39" s="22">
        <v>45098</v>
      </c>
      <c r="I39" s="22">
        <v>45105</v>
      </c>
      <c r="J39" s="21">
        <f t="shared" si="7"/>
        <v>0.21865999999999999</v>
      </c>
      <c r="M39" s="21">
        <f t="shared" si="8"/>
        <v>0.21865999999999999</v>
      </c>
      <c r="N39" s="21">
        <v>0.21865999999999999</v>
      </c>
      <c r="O39" s="23"/>
      <c r="P39" s="21"/>
      <c r="Q39" s="21">
        <f t="shared" si="9"/>
        <v>0.21865999999999999</v>
      </c>
      <c r="R39" s="21">
        <f>+N39*0.8198</f>
        <v>0.17925746799999998</v>
      </c>
      <c r="S39" s="26"/>
      <c r="T39" s="25"/>
      <c r="U39" s="21">
        <f t="shared" si="10"/>
        <v>0.17925746799999998</v>
      </c>
      <c r="V39" s="23"/>
      <c r="Z39" s="21"/>
      <c r="AA39" s="21"/>
      <c r="AJ39" s="21">
        <f t="shared" si="11"/>
        <v>0</v>
      </c>
      <c r="AN39" s="21">
        <f t="shared" si="12"/>
        <v>0</v>
      </c>
    </row>
    <row r="40" spans="1:40" x14ac:dyDescent="0.25">
      <c r="A40" t="s">
        <v>94</v>
      </c>
      <c r="B40" t="s">
        <v>95</v>
      </c>
      <c r="C40" t="s">
        <v>96</v>
      </c>
      <c r="G40" s="22">
        <v>45189</v>
      </c>
      <c r="H40" s="22">
        <v>45188</v>
      </c>
      <c r="I40" s="22">
        <v>45195</v>
      </c>
      <c r="J40" s="21">
        <f t="shared" si="7"/>
        <v>0.16858999999999993</v>
      </c>
      <c r="M40" s="21">
        <f t="shared" si="8"/>
        <v>0.16858999999999993</v>
      </c>
      <c r="N40" s="21">
        <v>0.16858999999999993</v>
      </c>
      <c r="O40" s="23"/>
      <c r="P40" s="21"/>
      <c r="Q40" s="21">
        <f t="shared" si="9"/>
        <v>0.16858999999999993</v>
      </c>
      <c r="R40" s="21">
        <f>+N40*0.8198</f>
        <v>0.13821008199999993</v>
      </c>
      <c r="S40" s="26"/>
      <c r="T40" s="25"/>
      <c r="U40" s="21">
        <f t="shared" si="10"/>
        <v>0.13821008199999993</v>
      </c>
      <c r="V40" s="23"/>
      <c r="Z40" s="21"/>
      <c r="AA40" s="21"/>
      <c r="AJ40" s="21">
        <f t="shared" si="11"/>
        <v>0</v>
      </c>
      <c r="AN40" s="21">
        <f t="shared" si="12"/>
        <v>0</v>
      </c>
    </row>
    <row r="41" spans="1:40" x14ac:dyDescent="0.25">
      <c r="A41" t="s">
        <v>94</v>
      </c>
      <c r="B41" t="s">
        <v>95</v>
      </c>
      <c r="C41" t="s">
        <v>96</v>
      </c>
      <c r="G41" s="22">
        <v>45282</v>
      </c>
      <c r="H41" s="22">
        <v>45281</v>
      </c>
      <c r="I41" s="22">
        <v>45289</v>
      </c>
      <c r="J41" s="21">
        <f t="shared" si="7"/>
        <v>0.29274</v>
      </c>
      <c r="M41" s="21">
        <f t="shared" si="8"/>
        <v>0.29274</v>
      </c>
      <c r="N41" s="21">
        <v>0.29274</v>
      </c>
      <c r="O41" s="23"/>
      <c r="P41" s="21"/>
      <c r="Q41" s="21">
        <f t="shared" si="9"/>
        <v>0.29274</v>
      </c>
      <c r="R41" s="21">
        <f>+N41*0.8198</f>
        <v>0.23998825199999999</v>
      </c>
      <c r="S41" s="26"/>
      <c r="T41" s="25"/>
      <c r="U41" s="21">
        <f t="shared" si="10"/>
        <v>0.23998825199999999</v>
      </c>
      <c r="V41" s="23"/>
      <c r="Z41" s="21"/>
      <c r="AA41" s="21"/>
      <c r="AJ41" s="21">
        <f t="shared" si="11"/>
        <v>0</v>
      </c>
      <c r="AN41" s="21">
        <f t="shared" si="12"/>
        <v>0</v>
      </c>
    </row>
    <row r="42" spans="1:40" x14ac:dyDescent="0.25">
      <c r="A42" t="s">
        <v>97</v>
      </c>
      <c r="B42" t="s">
        <v>98</v>
      </c>
      <c r="C42" t="s">
        <v>99</v>
      </c>
      <c r="G42" s="22">
        <v>45007</v>
      </c>
      <c r="H42" s="22">
        <v>45006</v>
      </c>
      <c r="I42" s="22">
        <v>45013</v>
      </c>
      <c r="J42" s="21">
        <f t="shared" si="7"/>
        <v>0.18271000000000001</v>
      </c>
      <c r="M42" s="21">
        <f t="shared" si="8"/>
        <v>0.18271000000000001</v>
      </c>
      <c r="N42" s="21">
        <v>0.18271000000000001</v>
      </c>
      <c r="O42" s="23"/>
      <c r="P42" s="21"/>
      <c r="Q42" s="21">
        <f t="shared" si="9"/>
        <v>0.18271000000000001</v>
      </c>
      <c r="R42" s="21"/>
      <c r="S42" s="26"/>
      <c r="T42" s="25"/>
      <c r="U42" s="21">
        <f t="shared" si="10"/>
        <v>0</v>
      </c>
      <c r="V42" s="23"/>
      <c r="Z42" s="21"/>
      <c r="AA42" s="21"/>
      <c r="AJ42" s="21">
        <f t="shared" si="11"/>
        <v>0</v>
      </c>
      <c r="AN42" s="21">
        <f t="shared" si="12"/>
        <v>0</v>
      </c>
    </row>
    <row r="43" spans="1:40" x14ac:dyDescent="0.25">
      <c r="A43" t="s">
        <v>97</v>
      </c>
      <c r="B43" t="s">
        <v>98</v>
      </c>
      <c r="C43" t="s">
        <v>99</v>
      </c>
      <c r="G43" s="22">
        <v>45099</v>
      </c>
      <c r="H43" s="22">
        <v>45098</v>
      </c>
      <c r="I43" s="22">
        <v>45105</v>
      </c>
      <c r="J43" s="21">
        <f t="shared" si="7"/>
        <v>0.24296999999999996</v>
      </c>
      <c r="M43" s="21">
        <f t="shared" si="8"/>
        <v>0.24296999999999996</v>
      </c>
      <c r="N43" s="21">
        <v>0.24296999999999996</v>
      </c>
      <c r="O43" s="23"/>
      <c r="P43" s="21"/>
      <c r="Q43" s="21">
        <f t="shared" si="9"/>
        <v>0.24296999999999996</v>
      </c>
      <c r="R43" s="21"/>
      <c r="S43" s="26"/>
      <c r="T43" s="25"/>
      <c r="U43" s="21">
        <f t="shared" si="10"/>
        <v>0</v>
      </c>
      <c r="V43" s="23"/>
      <c r="Z43" s="21"/>
      <c r="AA43" s="21"/>
      <c r="AJ43" s="21">
        <f t="shared" si="11"/>
        <v>0</v>
      </c>
      <c r="AN43" s="21">
        <f t="shared" si="12"/>
        <v>0</v>
      </c>
    </row>
    <row r="44" spans="1:40" x14ac:dyDescent="0.25">
      <c r="A44" t="s">
        <v>97</v>
      </c>
      <c r="B44" t="s">
        <v>98</v>
      </c>
      <c r="C44" t="s">
        <v>99</v>
      </c>
      <c r="G44" s="22">
        <v>45189</v>
      </c>
      <c r="H44" s="22">
        <v>45188</v>
      </c>
      <c r="I44" s="22">
        <v>45195</v>
      </c>
      <c r="J44" s="21">
        <f t="shared" si="7"/>
        <v>0.19326999999999997</v>
      </c>
      <c r="M44" s="21">
        <f t="shared" si="8"/>
        <v>0.19326999999999997</v>
      </c>
      <c r="N44" s="21">
        <v>0.19326999999999997</v>
      </c>
      <c r="O44" s="23"/>
      <c r="P44" s="21"/>
      <c r="Q44" s="21">
        <f t="shared" si="9"/>
        <v>0.19326999999999997</v>
      </c>
      <c r="R44" s="21"/>
      <c r="S44" s="26"/>
      <c r="T44" s="25"/>
      <c r="U44" s="21">
        <f t="shared" si="10"/>
        <v>0</v>
      </c>
      <c r="V44" s="23"/>
      <c r="Z44" s="21"/>
      <c r="AA44" s="21"/>
      <c r="AJ44" s="21">
        <f t="shared" si="11"/>
        <v>0</v>
      </c>
      <c r="AN44" s="21">
        <f t="shared" si="12"/>
        <v>0</v>
      </c>
    </row>
    <row r="45" spans="1:40" x14ac:dyDescent="0.25">
      <c r="A45" t="s">
        <v>97</v>
      </c>
      <c r="B45" t="s">
        <v>98</v>
      </c>
      <c r="C45" t="s">
        <v>99</v>
      </c>
      <c r="G45" s="22">
        <v>45282</v>
      </c>
      <c r="H45" s="22">
        <v>45281</v>
      </c>
      <c r="I45" s="22">
        <v>45289</v>
      </c>
      <c r="J45" s="21">
        <f t="shared" si="7"/>
        <v>0.26403000000000004</v>
      </c>
      <c r="M45" s="21">
        <f t="shared" si="8"/>
        <v>0.26403000000000004</v>
      </c>
      <c r="N45" s="21">
        <v>0.26403000000000004</v>
      </c>
      <c r="O45" s="23"/>
      <c r="P45" s="21"/>
      <c r="Q45" s="21">
        <f t="shared" si="9"/>
        <v>0.26403000000000004</v>
      </c>
      <c r="R45" s="21"/>
      <c r="S45" s="26"/>
      <c r="T45" s="25"/>
      <c r="U45" s="21">
        <f t="shared" si="10"/>
        <v>0</v>
      </c>
      <c r="V45" s="23"/>
      <c r="Z45" s="21"/>
      <c r="AA45" s="21"/>
      <c r="AJ45" s="21">
        <f t="shared" si="11"/>
        <v>0</v>
      </c>
      <c r="AN45" s="21">
        <f t="shared" si="12"/>
        <v>0</v>
      </c>
    </row>
    <row r="46" spans="1:40" x14ac:dyDescent="0.25">
      <c r="A46" t="s">
        <v>100</v>
      </c>
      <c r="B46" t="s">
        <v>101</v>
      </c>
      <c r="C46" t="s">
        <v>102</v>
      </c>
      <c r="G46" s="22">
        <v>45007</v>
      </c>
      <c r="H46" s="22">
        <v>45006</v>
      </c>
      <c r="I46" s="22">
        <v>45013</v>
      </c>
      <c r="J46" s="21">
        <f t="shared" si="7"/>
        <v>7.8019999999999992E-2</v>
      </c>
      <c r="M46" s="21">
        <f t="shared" si="8"/>
        <v>7.8019999999999992E-2</v>
      </c>
      <c r="N46" s="21">
        <v>7.8019999999999992E-2</v>
      </c>
      <c r="O46" s="23"/>
      <c r="P46" s="21"/>
      <c r="Q46" s="21">
        <f t="shared" si="9"/>
        <v>7.8019999999999992E-2</v>
      </c>
      <c r="R46" s="21"/>
      <c r="S46" s="26"/>
      <c r="T46" s="25"/>
      <c r="U46" s="21">
        <f t="shared" si="10"/>
        <v>0</v>
      </c>
      <c r="V46" s="23"/>
      <c r="Z46" s="21"/>
      <c r="AA46" s="21"/>
      <c r="AJ46" s="21">
        <f t="shared" si="11"/>
        <v>0</v>
      </c>
      <c r="AN46" s="21">
        <f t="shared" si="12"/>
        <v>0</v>
      </c>
    </row>
    <row r="47" spans="1:40" x14ac:dyDescent="0.25">
      <c r="A47" t="s">
        <v>100</v>
      </c>
      <c r="B47" t="s">
        <v>101</v>
      </c>
      <c r="C47" t="s">
        <v>102</v>
      </c>
      <c r="G47" s="22">
        <v>45099</v>
      </c>
      <c r="H47" s="22">
        <v>45098</v>
      </c>
      <c r="I47" s="22">
        <v>45105</v>
      </c>
      <c r="J47" s="21">
        <f t="shared" si="7"/>
        <v>0.14030999999999999</v>
      </c>
      <c r="M47" s="21">
        <f t="shared" si="8"/>
        <v>0.14030999999999999</v>
      </c>
      <c r="N47" s="21">
        <v>0.14030999999999999</v>
      </c>
      <c r="O47" s="23"/>
      <c r="P47" s="21"/>
      <c r="Q47" s="21">
        <f t="shared" si="9"/>
        <v>0.14030999999999999</v>
      </c>
      <c r="R47" s="21"/>
      <c r="S47" s="26"/>
      <c r="T47" s="25"/>
      <c r="U47" s="21">
        <f t="shared" si="10"/>
        <v>0</v>
      </c>
      <c r="V47" s="23"/>
      <c r="Z47" s="21"/>
      <c r="AA47" s="21"/>
      <c r="AJ47" s="21">
        <f t="shared" si="11"/>
        <v>0</v>
      </c>
      <c r="AN47" s="21">
        <f t="shared" si="12"/>
        <v>0</v>
      </c>
    </row>
    <row r="48" spans="1:40" x14ac:dyDescent="0.25">
      <c r="A48" t="s">
        <v>100</v>
      </c>
      <c r="B48" t="s">
        <v>101</v>
      </c>
      <c r="C48" t="s">
        <v>102</v>
      </c>
      <c r="G48" s="22">
        <v>45189</v>
      </c>
      <c r="H48" s="22">
        <v>45188</v>
      </c>
      <c r="I48" s="22">
        <v>45195</v>
      </c>
      <c r="J48" s="21">
        <f t="shared" si="7"/>
        <v>0.14642000000000002</v>
      </c>
      <c r="M48" s="21">
        <f t="shared" si="8"/>
        <v>0.14642000000000002</v>
      </c>
      <c r="N48" s="21">
        <v>0.14642000000000002</v>
      </c>
      <c r="O48" s="23"/>
      <c r="P48" s="21"/>
      <c r="Q48" s="21">
        <f t="shared" si="9"/>
        <v>0.14642000000000002</v>
      </c>
      <c r="R48" s="21"/>
      <c r="S48" s="26"/>
      <c r="T48" s="25"/>
      <c r="U48" s="21">
        <f t="shared" si="10"/>
        <v>0</v>
      </c>
      <c r="V48" s="23"/>
      <c r="Z48" s="21"/>
      <c r="AA48" s="21"/>
      <c r="AJ48" s="21">
        <f t="shared" si="11"/>
        <v>0</v>
      </c>
      <c r="AN48" s="21">
        <f t="shared" si="12"/>
        <v>0</v>
      </c>
    </row>
    <row r="49" spans="1:40" x14ac:dyDescent="0.25">
      <c r="A49" t="s">
        <v>100</v>
      </c>
      <c r="B49" t="s">
        <v>101</v>
      </c>
      <c r="C49" t="s">
        <v>102</v>
      </c>
      <c r="G49" s="22">
        <v>45282</v>
      </c>
      <c r="H49" s="22">
        <v>45281</v>
      </c>
      <c r="I49" s="22">
        <v>45289</v>
      </c>
      <c r="J49" s="21">
        <f t="shared" si="7"/>
        <v>0.27249000000000007</v>
      </c>
      <c r="M49" s="21">
        <f t="shared" si="8"/>
        <v>0.27249000000000007</v>
      </c>
      <c r="N49" s="21">
        <v>0.27249000000000007</v>
      </c>
      <c r="O49" s="23"/>
      <c r="P49" s="21"/>
      <c r="Q49" s="21">
        <f t="shared" si="9"/>
        <v>0.27249000000000007</v>
      </c>
      <c r="R49" s="21"/>
      <c r="S49" s="26"/>
      <c r="T49" s="25"/>
      <c r="U49" s="21">
        <f t="shared" si="10"/>
        <v>0</v>
      </c>
      <c r="V49" s="23"/>
      <c r="Z49" s="21"/>
      <c r="AA49" s="21"/>
      <c r="AJ49" s="21">
        <f t="shared" si="11"/>
        <v>0</v>
      </c>
      <c r="AN49" s="21">
        <f t="shared" si="12"/>
        <v>0</v>
      </c>
    </row>
    <row r="50" spans="1:40" x14ac:dyDescent="0.25">
      <c r="A50" t="s">
        <v>103</v>
      </c>
      <c r="B50" t="s">
        <v>104</v>
      </c>
      <c r="C50" t="s">
        <v>105</v>
      </c>
      <c r="G50" s="22">
        <v>45007</v>
      </c>
      <c r="H50" s="22">
        <v>45006</v>
      </c>
      <c r="I50" s="22">
        <v>45013</v>
      </c>
      <c r="J50" s="21">
        <f t="shared" si="7"/>
        <v>4.5429999999999991E-2</v>
      </c>
      <c r="M50" s="21">
        <f t="shared" si="8"/>
        <v>4.5429999999999991E-2</v>
      </c>
      <c r="N50" s="21">
        <v>4.5429999999999991E-2</v>
      </c>
      <c r="O50" s="23"/>
      <c r="P50" s="21"/>
      <c r="Q50" s="21">
        <f t="shared" si="9"/>
        <v>4.5429999999999991E-2</v>
      </c>
      <c r="R50" s="21">
        <f>+N50*0.3576</f>
        <v>1.6245767999999997E-2</v>
      </c>
      <c r="S50" s="26"/>
      <c r="T50" s="25"/>
      <c r="U50" s="21">
        <f t="shared" si="10"/>
        <v>1.6245767999999997E-2</v>
      </c>
      <c r="V50" s="23"/>
      <c r="Z50" s="21"/>
      <c r="AA50" s="21"/>
      <c r="AJ50" s="21">
        <f t="shared" si="11"/>
        <v>0</v>
      </c>
      <c r="AN50" s="21">
        <f t="shared" si="12"/>
        <v>0</v>
      </c>
    </row>
    <row r="51" spans="1:40" x14ac:dyDescent="0.25">
      <c r="A51" t="s">
        <v>103</v>
      </c>
      <c r="B51" t="s">
        <v>104</v>
      </c>
      <c r="C51" t="s">
        <v>105</v>
      </c>
      <c r="G51" s="22">
        <v>45099</v>
      </c>
      <c r="H51" s="22">
        <v>45098</v>
      </c>
      <c r="I51" s="22">
        <v>45105</v>
      </c>
      <c r="J51" s="21">
        <f t="shared" si="7"/>
        <v>6.6000000000000003E-2</v>
      </c>
      <c r="M51" s="21">
        <f t="shared" si="8"/>
        <v>6.6000000000000003E-2</v>
      </c>
      <c r="N51" s="21">
        <v>6.6000000000000003E-2</v>
      </c>
      <c r="O51" s="23"/>
      <c r="P51" s="21"/>
      <c r="Q51" s="21">
        <f t="shared" si="9"/>
        <v>6.6000000000000003E-2</v>
      </c>
      <c r="R51" s="21">
        <f>+N51*0.3576</f>
        <v>2.36016E-2</v>
      </c>
      <c r="S51" s="26"/>
      <c r="T51" s="25"/>
      <c r="U51" s="21">
        <f t="shared" si="10"/>
        <v>2.36016E-2</v>
      </c>
      <c r="V51" s="23"/>
      <c r="Z51" s="21"/>
      <c r="AA51" s="21"/>
      <c r="AJ51" s="21">
        <f t="shared" si="11"/>
        <v>0</v>
      </c>
      <c r="AN51" s="21">
        <f t="shared" si="12"/>
        <v>0</v>
      </c>
    </row>
    <row r="52" spans="1:40" x14ac:dyDescent="0.25">
      <c r="A52" t="s">
        <v>103</v>
      </c>
      <c r="B52" t="s">
        <v>104</v>
      </c>
      <c r="C52" t="s">
        <v>105</v>
      </c>
      <c r="G52" s="22">
        <v>45189</v>
      </c>
      <c r="H52" s="22">
        <v>45188</v>
      </c>
      <c r="I52" s="22">
        <v>45195</v>
      </c>
      <c r="J52" s="21">
        <f t="shared" si="7"/>
        <v>6.0650000000000003E-2</v>
      </c>
      <c r="M52" s="21">
        <f t="shared" si="8"/>
        <v>6.0650000000000003E-2</v>
      </c>
      <c r="N52" s="21">
        <v>6.0650000000000003E-2</v>
      </c>
      <c r="O52" s="23"/>
      <c r="P52" s="21"/>
      <c r="Q52" s="21">
        <f t="shared" si="9"/>
        <v>6.0650000000000003E-2</v>
      </c>
      <c r="R52" s="21">
        <f>+N52*0.3576</f>
        <v>2.168844E-2</v>
      </c>
      <c r="S52" s="26"/>
      <c r="T52" s="25"/>
      <c r="U52" s="21">
        <f t="shared" si="10"/>
        <v>2.168844E-2</v>
      </c>
      <c r="V52" s="23"/>
      <c r="Z52" s="21"/>
      <c r="AA52" s="21"/>
      <c r="AJ52" s="21">
        <f t="shared" si="11"/>
        <v>0</v>
      </c>
      <c r="AN52" s="21">
        <f t="shared" si="12"/>
        <v>0</v>
      </c>
    </row>
    <row r="53" spans="1:40" x14ac:dyDescent="0.25">
      <c r="A53" t="s">
        <v>103</v>
      </c>
      <c r="B53" t="s">
        <v>104</v>
      </c>
      <c r="C53" t="s">
        <v>105</v>
      </c>
      <c r="G53" s="22">
        <v>45282</v>
      </c>
      <c r="H53" s="22">
        <v>45281</v>
      </c>
      <c r="I53" s="22">
        <v>45289</v>
      </c>
      <c r="J53" s="21">
        <f t="shared" si="7"/>
        <v>0.10432999999999999</v>
      </c>
      <c r="M53" s="21">
        <f t="shared" si="8"/>
        <v>0.10432999999999999</v>
      </c>
      <c r="N53" s="21">
        <v>0.10432999999999999</v>
      </c>
      <c r="O53" s="23"/>
      <c r="P53" s="21"/>
      <c r="Q53" s="21">
        <f t="shared" si="9"/>
        <v>0.10432999999999999</v>
      </c>
      <c r="R53" s="21">
        <f>+N53*0.3576</f>
        <v>3.7308407999999994E-2</v>
      </c>
      <c r="S53" s="26"/>
      <c r="T53" s="25"/>
      <c r="U53" s="21">
        <f t="shared" si="10"/>
        <v>3.7308407999999994E-2</v>
      </c>
      <c r="V53" s="23"/>
      <c r="Z53" s="21"/>
      <c r="AA53" s="21"/>
      <c r="AJ53" s="21">
        <f t="shared" si="11"/>
        <v>0</v>
      </c>
      <c r="AN53" s="21">
        <f t="shared" si="12"/>
        <v>0</v>
      </c>
    </row>
    <row r="54" spans="1:40" x14ac:dyDescent="0.25">
      <c r="A54" t="s">
        <v>106</v>
      </c>
      <c r="B54" t="s">
        <v>107</v>
      </c>
      <c r="C54" t="s">
        <v>108</v>
      </c>
      <c r="G54" s="22">
        <v>45007</v>
      </c>
      <c r="H54" s="22">
        <v>45006</v>
      </c>
      <c r="I54" s="22">
        <v>45013</v>
      </c>
      <c r="J54" s="21">
        <f t="shared" si="7"/>
        <v>0.24047999999999997</v>
      </c>
      <c r="M54" s="21">
        <f t="shared" si="8"/>
        <v>0.24047999999999997</v>
      </c>
      <c r="N54" s="21">
        <v>0.24047999999999997</v>
      </c>
      <c r="O54" s="23"/>
      <c r="P54" s="21"/>
      <c r="Q54" s="21">
        <f t="shared" si="9"/>
        <v>0.24047999999999997</v>
      </c>
      <c r="R54" s="21"/>
      <c r="S54" s="26"/>
      <c r="T54" s="25"/>
      <c r="U54" s="21">
        <f t="shared" si="10"/>
        <v>0</v>
      </c>
      <c r="V54" s="23"/>
      <c r="Z54" s="21"/>
      <c r="AA54" s="21"/>
      <c r="AJ54" s="21">
        <f t="shared" si="11"/>
        <v>0</v>
      </c>
      <c r="AN54" s="21">
        <f t="shared" si="12"/>
        <v>0</v>
      </c>
    </row>
    <row r="55" spans="1:40" x14ac:dyDescent="0.25">
      <c r="A55" t="s">
        <v>106</v>
      </c>
      <c r="B55" t="s">
        <v>107</v>
      </c>
      <c r="C55" t="s">
        <v>108</v>
      </c>
      <c r="G55" s="22">
        <v>45099</v>
      </c>
      <c r="H55" s="22">
        <v>45098</v>
      </c>
      <c r="I55" s="22">
        <v>45105</v>
      </c>
      <c r="J55" s="21">
        <f t="shared" si="7"/>
        <v>0.29371999999999998</v>
      </c>
      <c r="M55" s="21">
        <f t="shared" si="8"/>
        <v>0.29371999999999998</v>
      </c>
      <c r="N55" s="21">
        <v>0.29371999999999998</v>
      </c>
      <c r="O55" s="23"/>
      <c r="P55" s="21"/>
      <c r="Q55" s="21">
        <f t="shared" si="9"/>
        <v>0.29371999999999998</v>
      </c>
      <c r="R55" s="21"/>
      <c r="S55" s="26"/>
      <c r="T55" s="25"/>
      <c r="U55" s="21">
        <f t="shared" ref="U55:U118" si="13">+R55+S55+T55</f>
        <v>0</v>
      </c>
      <c r="V55" s="23"/>
      <c r="Z55" s="21"/>
      <c r="AA55" s="21"/>
      <c r="AJ55" s="21">
        <f t="shared" si="11"/>
        <v>0</v>
      </c>
      <c r="AN55" s="21">
        <f t="shared" si="12"/>
        <v>0</v>
      </c>
    </row>
    <row r="56" spans="1:40" x14ac:dyDescent="0.25">
      <c r="A56" t="s">
        <v>106</v>
      </c>
      <c r="B56" t="s">
        <v>107</v>
      </c>
      <c r="C56" t="s">
        <v>108</v>
      </c>
      <c r="G56" s="22">
        <v>45189</v>
      </c>
      <c r="H56" s="22">
        <v>45188</v>
      </c>
      <c r="I56" s="22">
        <v>45195</v>
      </c>
      <c r="J56" s="21">
        <f t="shared" si="7"/>
        <v>0.44661000000000001</v>
      </c>
      <c r="M56" s="21">
        <f t="shared" si="8"/>
        <v>0.44661000000000001</v>
      </c>
      <c r="N56" s="21">
        <v>0.44661000000000001</v>
      </c>
      <c r="O56" s="23"/>
      <c r="P56" s="21"/>
      <c r="Q56" s="21">
        <f t="shared" si="9"/>
        <v>0.44661000000000001</v>
      </c>
      <c r="R56" s="21"/>
      <c r="S56" s="26"/>
      <c r="T56" s="25"/>
      <c r="U56" s="21">
        <f t="shared" si="13"/>
        <v>0</v>
      </c>
      <c r="V56" s="23"/>
      <c r="Z56" s="21"/>
      <c r="AA56" s="21"/>
      <c r="AJ56" s="21">
        <f t="shared" si="11"/>
        <v>0</v>
      </c>
      <c r="AN56" s="21">
        <f t="shared" si="12"/>
        <v>0</v>
      </c>
    </row>
    <row r="57" spans="1:40" x14ac:dyDescent="0.25">
      <c r="A57" t="s">
        <v>106</v>
      </c>
      <c r="B57" t="s">
        <v>107</v>
      </c>
      <c r="C57" t="s">
        <v>108</v>
      </c>
      <c r="G57" s="22">
        <v>45282</v>
      </c>
      <c r="H57" s="22">
        <v>45281</v>
      </c>
      <c r="I57" s="22">
        <v>45289</v>
      </c>
      <c r="J57" s="21">
        <f t="shared" si="7"/>
        <v>0.20829999999999999</v>
      </c>
      <c r="M57" s="21">
        <f t="shared" si="8"/>
        <v>0.20829999999999999</v>
      </c>
      <c r="N57" s="21">
        <v>0.20829999999999999</v>
      </c>
      <c r="O57" s="23"/>
      <c r="P57" s="21"/>
      <c r="Q57" s="21">
        <f t="shared" si="9"/>
        <v>0.20829999999999999</v>
      </c>
      <c r="R57" s="21"/>
      <c r="S57" s="26"/>
      <c r="T57" s="25"/>
      <c r="U57" s="21">
        <f t="shared" si="13"/>
        <v>0</v>
      </c>
      <c r="V57" s="23"/>
      <c r="Z57" s="21"/>
      <c r="AA57" s="21"/>
      <c r="AJ57" s="21">
        <f t="shared" si="11"/>
        <v>0</v>
      </c>
      <c r="AN57" s="21">
        <f t="shared" si="12"/>
        <v>0</v>
      </c>
    </row>
    <row r="58" spans="1:40" x14ac:dyDescent="0.25">
      <c r="A58" t="s">
        <v>109</v>
      </c>
      <c r="B58" t="s">
        <v>110</v>
      </c>
      <c r="C58" t="s">
        <v>111</v>
      </c>
      <c r="G58" s="22">
        <v>45007</v>
      </c>
      <c r="H58" s="22">
        <v>45006</v>
      </c>
      <c r="I58" s="22">
        <v>45013</v>
      </c>
      <c r="J58" s="21">
        <f t="shared" si="7"/>
        <v>7.3669999999999999E-2</v>
      </c>
      <c r="M58" s="21">
        <f t="shared" si="8"/>
        <v>7.3669999999999999E-2</v>
      </c>
      <c r="N58" s="21">
        <v>7.3669999999999999E-2</v>
      </c>
      <c r="O58" s="23"/>
      <c r="P58" s="21"/>
      <c r="Q58" s="21">
        <f t="shared" si="9"/>
        <v>7.3669999999999999E-2</v>
      </c>
      <c r="R58" s="21"/>
      <c r="S58" s="26"/>
      <c r="T58" s="25"/>
      <c r="U58" s="21">
        <f t="shared" si="13"/>
        <v>0</v>
      </c>
      <c r="V58" s="23"/>
      <c r="Z58" s="21"/>
      <c r="AA58" s="21"/>
      <c r="AJ58" s="21">
        <f t="shared" si="11"/>
        <v>0</v>
      </c>
      <c r="AN58" s="21">
        <f t="shared" si="12"/>
        <v>0</v>
      </c>
    </row>
    <row r="59" spans="1:40" x14ac:dyDescent="0.25">
      <c r="A59" t="s">
        <v>109</v>
      </c>
      <c r="B59" t="s">
        <v>110</v>
      </c>
      <c r="C59" t="s">
        <v>111</v>
      </c>
      <c r="G59" s="22">
        <v>45099</v>
      </c>
      <c r="H59" s="22">
        <v>45098</v>
      </c>
      <c r="I59" s="22">
        <v>45105</v>
      </c>
      <c r="J59" s="21">
        <f t="shared" si="7"/>
        <v>0.12386999999999998</v>
      </c>
      <c r="M59" s="21">
        <f t="shared" si="8"/>
        <v>0.12386999999999998</v>
      </c>
      <c r="N59" s="21">
        <v>0.12386999999999998</v>
      </c>
      <c r="O59" s="23"/>
      <c r="P59" s="21"/>
      <c r="Q59" s="21">
        <f t="shared" si="9"/>
        <v>0.12386999999999998</v>
      </c>
      <c r="R59" s="21"/>
      <c r="S59" s="26"/>
      <c r="T59" s="25"/>
      <c r="U59" s="21">
        <f t="shared" si="13"/>
        <v>0</v>
      </c>
      <c r="V59" s="23"/>
      <c r="Z59" s="21"/>
      <c r="AA59" s="21"/>
      <c r="AJ59" s="21">
        <f t="shared" si="11"/>
        <v>0</v>
      </c>
      <c r="AN59" s="21">
        <f t="shared" si="12"/>
        <v>0</v>
      </c>
    </row>
    <row r="60" spans="1:40" x14ac:dyDescent="0.25">
      <c r="A60" t="s">
        <v>109</v>
      </c>
      <c r="B60" t="s">
        <v>110</v>
      </c>
      <c r="C60" t="s">
        <v>111</v>
      </c>
      <c r="G60" s="22">
        <v>45189</v>
      </c>
      <c r="H60" s="22">
        <v>45188</v>
      </c>
      <c r="I60" s="22">
        <v>45195</v>
      </c>
      <c r="J60" s="21">
        <f t="shared" si="7"/>
        <v>0.16216999999999998</v>
      </c>
      <c r="M60" s="21">
        <f t="shared" si="8"/>
        <v>0.16216999999999998</v>
      </c>
      <c r="N60" s="21">
        <v>0.16216999999999998</v>
      </c>
      <c r="O60" s="23"/>
      <c r="P60" s="21"/>
      <c r="Q60" s="21">
        <f t="shared" si="9"/>
        <v>0.16216999999999998</v>
      </c>
      <c r="R60" s="21"/>
      <c r="S60" s="26"/>
      <c r="T60" s="25"/>
      <c r="U60" s="21">
        <f t="shared" si="13"/>
        <v>0</v>
      </c>
      <c r="V60" s="23"/>
      <c r="Z60" s="21"/>
      <c r="AA60" s="21"/>
      <c r="AJ60" s="21">
        <f t="shared" si="11"/>
        <v>0</v>
      </c>
      <c r="AN60" s="21">
        <f t="shared" si="12"/>
        <v>0</v>
      </c>
    </row>
    <row r="61" spans="1:40" x14ac:dyDescent="0.25">
      <c r="A61" t="s">
        <v>109</v>
      </c>
      <c r="B61" t="s">
        <v>110</v>
      </c>
      <c r="C61" t="s">
        <v>111</v>
      </c>
      <c r="G61" s="22">
        <v>45282</v>
      </c>
      <c r="H61" s="22">
        <v>45281</v>
      </c>
      <c r="I61" s="22">
        <v>45289</v>
      </c>
      <c r="J61" s="21">
        <f t="shared" si="7"/>
        <v>0.21352000000000002</v>
      </c>
      <c r="M61" s="21">
        <f t="shared" si="8"/>
        <v>0.21352000000000002</v>
      </c>
      <c r="N61" s="21">
        <v>0.21352000000000002</v>
      </c>
      <c r="O61" s="23"/>
      <c r="P61" s="21"/>
      <c r="Q61" s="21">
        <f t="shared" si="9"/>
        <v>0.21352000000000002</v>
      </c>
      <c r="R61" s="21"/>
      <c r="S61" s="26"/>
      <c r="T61" s="25"/>
      <c r="U61" s="21">
        <f t="shared" si="13"/>
        <v>0</v>
      </c>
      <c r="V61" s="23"/>
      <c r="Z61" s="21"/>
      <c r="AA61" s="21"/>
      <c r="AJ61" s="21">
        <f t="shared" si="11"/>
        <v>0</v>
      </c>
      <c r="AN61" s="21">
        <f t="shared" si="12"/>
        <v>0</v>
      </c>
    </row>
    <row r="62" spans="1:40" x14ac:dyDescent="0.25">
      <c r="A62" t="s">
        <v>109</v>
      </c>
      <c r="B62" t="s">
        <v>110</v>
      </c>
      <c r="C62" t="s">
        <v>111</v>
      </c>
      <c r="G62" s="22">
        <v>45271</v>
      </c>
      <c r="H62" s="22">
        <v>45268</v>
      </c>
      <c r="I62" s="22">
        <v>45274</v>
      </c>
      <c r="J62" s="21">
        <f t="shared" si="7"/>
        <v>0.34254999999999997</v>
      </c>
      <c r="M62" s="21">
        <f t="shared" si="8"/>
        <v>0.34254999999999997</v>
      </c>
      <c r="N62" s="21"/>
      <c r="O62" s="23">
        <v>0.34254999999999997</v>
      </c>
      <c r="P62" s="21"/>
      <c r="Q62" s="21">
        <f t="shared" si="9"/>
        <v>0.34254999999999997</v>
      </c>
      <c r="R62" s="21"/>
      <c r="S62" s="26"/>
      <c r="T62" s="25"/>
      <c r="U62" s="21">
        <f t="shared" si="13"/>
        <v>0</v>
      </c>
      <c r="V62" s="23"/>
      <c r="Z62" s="21"/>
      <c r="AA62" s="21"/>
      <c r="AJ62" s="21">
        <f t="shared" si="11"/>
        <v>0</v>
      </c>
      <c r="AN62" s="21">
        <f t="shared" si="12"/>
        <v>0</v>
      </c>
    </row>
    <row r="63" spans="1:40" x14ac:dyDescent="0.25">
      <c r="A63" t="s">
        <v>112</v>
      </c>
      <c r="B63" t="s">
        <v>113</v>
      </c>
      <c r="C63" t="s">
        <v>114</v>
      </c>
      <c r="G63" s="22">
        <v>45007</v>
      </c>
      <c r="H63" s="22">
        <v>45006</v>
      </c>
      <c r="I63" s="22">
        <v>45013</v>
      </c>
      <c r="J63" s="21">
        <f t="shared" si="7"/>
        <v>0.12847</v>
      </c>
      <c r="M63" s="21">
        <f t="shared" si="8"/>
        <v>0.12847</v>
      </c>
      <c r="N63" s="21">
        <v>0.12847</v>
      </c>
      <c r="O63" s="23"/>
      <c r="P63" s="21"/>
      <c r="Q63" s="21">
        <f t="shared" si="9"/>
        <v>0.12847</v>
      </c>
      <c r="R63" s="21">
        <f>+N63*0.7685</f>
        <v>9.8729194999999992E-2</v>
      </c>
      <c r="S63" s="26"/>
      <c r="T63" s="25"/>
      <c r="U63" s="21">
        <f t="shared" si="13"/>
        <v>9.8729194999999992E-2</v>
      </c>
      <c r="V63" s="23"/>
      <c r="Z63" s="21"/>
      <c r="AA63" s="21"/>
      <c r="AJ63" s="21">
        <f t="shared" si="11"/>
        <v>0</v>
      </c>
      <c r="AN63" s="21">
        <f t="shared" si="12"/>
        <v>0</v>
      </c>
    </row>
    <row r="64" spans="1:40" x14ac:dyDescent="0.25">
      <c r="A64" t="s">
        <v>112</v>
      </c>
      <c r="B64" t="s">
        <v>113</v>
      </c>
      <c r="C64" t="s">
        <v>114</v>
      </c>
      <c r="G64" s="22">
        <v>45099</v>
      </c>
      <c r="H64" s="22">
        <v>45098</v>
      </c>
      <c r="I64" s="22">
        <v>45105</v>
      </c>
      <c r="J64" s="21">
        <f t="shared" si="7"/>
        <v>1.10605</v>
      </c>
      <c r="M64" s="21">
        <f t="shared" si="8"/>
        <v>1.10605</v>
      </c>
      <c r="N64" s="21">
        <v>1.10605</v>
      </c>
      <c r="O64" s="23"/>
      <c r="P64" s="21"/>
      <c r="Q64" s="21">
        <f t="shared" si="9"/>
        <v>1.10605</v>
      </c>
      <c r="R64" s="21">
        <f>+N64*0.7685</f>
        <v>0.84999942499999992</v>
      </c>
      <c r="S64" s="26"/>
      <c r="T64" s="25"/>
      <c r="U64" s="21">
        <f t="shared" si="13"/>
        <v>0.84999942499999992</v>
      </c>
      <c r="V64" s="23"/>
      <c r="Z64" s="21"/>
      <c r="AA64" s="21"/>
      <c r="AJ64" s="21">
        <f t="shared" si="11"/>
        <v>0</v>
      </c>
      <c r="AN64" s="21">
        <f t="shared" si="12"/>
        <v>0</v>
      </c>
    </row>
    <row r="65" spans="1:40" x14ac:dyDescent="0.25">
      <c r="A65" t="s">
        <v>112</v>
      </c>
      <c r="B65" t="s">
        <v>113</v>
      </c>
      <c r="C65" t="s">
        <v>114</v>
      </c>
      <c r="G65" s="22">
        <v>45189</v>
      </c>
      <c r="H65" s="22">
        <v>45188</v>
      </c>
      <c r="I65" s="22">
        <v>45195</v>
      </c>
      <c r="J65" s="21">
        <f t="shared" si="7"/>
        <v>0.30980999999999992</v>
      </c>
      <c r="M65" s="21">
        <f t="shared" si="8"/>
        <v>0.30980999999999992</v>
      </c>
      <c r="N65" s="21">
        <v>0.30980999999999992</v>
      </c>
      <c r="O65" s="23"/>
      <c r="P65" s="21"/>
      <c r="Q65" s="21">
        <f t="shared" si="9"/>
        <v>0.30980999999999992</v>
      </c>
      <c r="R65" s="21">
        <f>+N65*0.7685</f>
        <v>0.23808898499999992</v>
      </c>
      <c r="S65" s="26"/>
      <c r="T65" s="25"/>
      <c r="U65" s="21">
        <f t="shared" si="13"/>
        <v>0.23808898499999992</v>
      </c>
      <c r="V65" s="23"/>
      <c r="Z65" s="21"/>
      <c r="AA65" s="21"/>
      <c r="AJ65" s="21">
        <f t="shared" si="11"/>
        <v>0</v>
      </c>
      <c r="AN65" s="21">
        <f t="shared" si="12"/>
        <v>0</v>
      </c>
    </row>
    <row r="66" spans="1:40" x14ac:dyDescent="0.25">
      <c r="A66" t="s">
        <v>112</v>
      </c>
      <c r="B66" t="s">
        <v>113</v>
      </c>
      <c r="C66" t="s">
        <v>114</v>
      </c>
      <c r="G66" s="22">
        <v>45282</v>
      </c>
      <c r="H66" s="22">
        <v>45281</v>
      </c>
      <c r="I66" s="22">
        <v>45289</v>
      </c>
      <c r="J66" s="21">
        <f t="shared" si="7"/>
        <v>1.7847800000000005</v>
      </c>
      <c r="M66" s="21">
        <f t="shared" si="8"/>
        <v>1.7847800000000005</v>
      </c>
      <c r="N66" s="21">
        <v>1.7847800000000005</v>
      </c>
      <c r="O66" s="23"/>
      <c r="P66" s="21"/>
      <c r="Q66" s="21">
        <f t="shared" si="9"/>
        <v>1.7847800000000005</v>
      </c>
      <c r="R66" s="21">
        <f>+N66*0.7685</f>
        <v>1.3716034300000004</v>
      </c>
      <c r="S66" s="26"/>
      <c r="T66" s="25"/>
      <c r="U66" s="21">
        <f t="shared" si="13"/>
        <v>1.3716034300000004</v>
      </c>
      <c r="V66" s="23"/>
      <c r="Z66" s="21"/>
      <c r="AA66" s="21"/>
      <c r="AJ66" s="21">
        <f t="shared" si="11"/>
        <v>0</v>
      </c>
      <c r="AN66" s="21">
        <f t="shared" si="12"/>
        <v>0</v>
      </c>
    </row>
    <row r="67" spans="1:40" x14ac:dyDescent="0.25">
      <c r="A67" t="s">
        <v>115</v>
      </c>
      <c r="B67" t="s">
        <v>116</v>
      </c>
      <c r="C67" t="s">
        <v>117</v>
      </c>
      <c r="G67" s="22">
        <v>45007</v>
      </c>
      <c r="H67" s="22">
        <v>45006</v>
      </c>
      <c r="I67" s="22">
        <v>45013</v>
      </c>
      <c r="J67" s="21">
        <f t="shared" si="7"/>
        <v>4.428E-2</v>
      </c>
      <c r="M67" s="21">
        <f t="shared" si="8"/>
        <v>4.428E-2</v>
      </c>
      <c r="N67" s="21">
        <v>4.428E-2</v>
      </c>
      <c r="O67" s="23"/>
      <c r="P67" s="21"/>
      <c r="Q67" s="21">
        <f t="shared" si="9"/>
        <v>4.428E-2</v>
      </c>
      <c r="R67" s="21">
        <f>+N67*0.8538</f>
        <v>3.7806263999999999E-2</v>
      </c>
      <c r="S67" s="26"/>
      <c r="T67" s="25"/>
      <c r="U67" s="21">
        <f t="shared" si="13"/>
        <v>3.7806263999999999E-2</v>
      </c>
      <c r="V67" s="23"/>
      <c r="Z67" s="21"/>
      <c r="AA67" s="21"/>
      <c r="AJ67" s="21">
        <f t="shared" si="11"/>
        <v>0</v>
      </c>
      <c r="AN67" s="21">
        <f t="shared" si="12"/>
        <v>0</v>
      </c>
    </row>
    <row r="68" spans="1:40" x14ac:dyDescent="0.25">
      <c r="A68" t="s">
        <v>115</v>
      </c>
      <c r="B68" t="s">
        <v>116</v>
      </c>
      <c r="C68" t="s">
        <v>117</v>
      </c>
      <c r="G68" s="22">
        <v>45099</v>
      </c>
      <c r="H68" s="22">
        <v>45098</v>
      </c>
      <c r="I68" s="22">
        <v>45105</v>
      </c>
      <c r="J68" s="21">
        <f t="shared" si="7"/>
        <v>4.0250000000000015E-2</v>
      </c>
      <c r="M68" s="21">
        <f t="shared" si="8"/>
        <v>4.0250000000000015E-2</v>
      </c>
      <c r="N68" s="21">
        <v>4.0250000000000015E-2</v>
      </c>
      <c r="O68" s="23"/>
      <c r="P68" s="21"/>
      <c r="Q68" s="21">
        <f t="shared" si="9"/>
        <v>4.0250000000000015E-2</v>
      </c>
      <c r="R68" s="21">
        <f>+N68*0.8538</f>
        <v>3.4365450000000013E-2</v>
      </c>
      <c r="S68" s="26"/>
      <c r="T68" s="25"/>
      <c r="U68" s="21">
        <f t="shared" si="13"/>
        <v>3.4365450000000013E-2</v>
      </c>
      <c r="V68" s="23"/>
      <c r="Z68" s="21"/>
      <c r="AA68" s="21"/>
      <c r="AJ68" s="21">
        <f t="shared" si="11"/>
        <v>0</v>
      </c>
      <c r="AN68" s="21">
        <f t="shared" si="12"/>
        <v>0</v>
      </c>
    </row>
    <row r="69" spans="1:40" x14ac:dyDescent="0.25">
      <c r="A69" t="s">
        <v>115</v>
      </c>
      <c r="B69" t="s">
        <v>116</v>
      </c>
      <c r="C69" t="s">
        <v>117</v>
      </c>
      <c r="G69" s="22">
        <v>45189</v>
      </c>
      <c r="H69" s="22">
        <v>45188</v>
      </c>
      <c r="I69" s="22">
        <v>45195</v>
      </c>
      <c r="J69" s="21">
        <f t="shared" si="7"/>
        <v>9.0100000000000006E-3</v>
      </c>
      <c r="M69" s="21">
        <f t="shared" si="8"/>
        <v>9.0100000000000006E-3</v>
      </c>
      <c r="N69" s="21">
        <v>9.0100000000000006E-3</v>
      </c>
      <c r="O69" s="23"/>
      <c r="P69" s="21"/>
      <c r="Q69" s="21">
        <f t="shared" si="9"/>
        <v>9.0100000000000006E-3</v>
      </c>
      <c r="R69" s="21">
        <f>+N69*0.8538</f>
        <v>7.6927380000000002E-3</v>
      </c>
      <c r="S69" s="26"/>
      <c r="T69" s="25"/>
      <c r="U69" s="21">
        <f t="shared" si="13"/>
        <v>7.6927380000000002E-3</v>
      </c>
      <c r="V69" s="23"/>
      <c r="Z69" s="21"/>
      <c r="AA69" s="21"/>
      <c r="AJ69" s="21">
        <f t="shared" si="11"/>
        <v>0</v>
      </c>
      <c r="AN69" s="21">
        <f t="shared" si="12"/>
        <v>0</v>
      </c>
    </row>
    <row r="70" spans="1:40" x14ac:dyDescent="0.25">
      <c r="A70" t="s">
        <v>115</v>
      </c>
      <c r="B70" t="s">
        <v>116</v>
      </c>
      <c r="C70" t="s">
        <v>117</v>
      </c>
      <c r="G70" s="22">
        <v>45282</v>
      </c>
      <c r="H70" s="22">
        <v>45281</v>
      </c>
      <c r="I70" s="22">
        <v>45289</v>
      </c>
      <c r="J70" s="21">
        <f t="shared" si="7"/>
        <v>6.2250000000000007E-2</v>
      </c>
      <c r="M70" s="21">
        <f t="shared" si="8"/>
        <v>6.2250000000000007E-2</v>
      </c>
      <c r="N70" s="21">
        <v>6.2250000000000007E-2</v>
      </c>
      <c r="O70" s="23"/>
      <c r="P70" s="21"/>
      <c r="Q70" s="21">
        <f t="shared" si="9"/>
        <v>6.2250000000000007E-2</v>
      </c>
      <c r="R70" s="21">
        <f>+N70*0.8538</f>
        <v>5.3149050000000003E-2</v>
      </c>
      <c r="S70" s="26"/>
      <c r="T70" s="25"/>
      <c r="U70" s="21">
        <f t="shared" si="13"/>
        <v>5.3149050000000003E-2</v>
      </c>
      <c r="V70" s="23"/>
      <c r="Z70" s="21"/>
      <c r="AA70" s="21"/>
      <c r="AJ70" s="21">
        <f t="shared" si="11"/>
        <v>0</v>
      </c>
      <c r="AN70" s="21">
        <f t="shared" si="12"/>
        <v>0</v>
      </c>
    </row>
    <row r="71" spans="1:40" x14ac:dyDescent="0.25">
      <c r="A71" t="s">
        <v>118</v>
      </c>
      <c r="B71" t="s">
        <v>119</v>
      </c>
      <c r="C71" t="s">
        <v>120</v>
      </c>
      <c r="G71" s="22">
        <v>45007</v>
      </c>
      <c r="H71" s="22">
        <v>45006</v>
      </c>
      <c r="I71" s="22">
        <v>45013</v>
      </c>
      <c r="J71" s="21">
        <f t="shared" si="7"/>
        <v>0.12386999999999998</v>
      </c>
      <c r="M71" s="21">
        <f t="shared" si="8"/>
        <v>0.12386999999999998</v>
      </c>
      <c r="N71" s="21">
        <v>0.12386999999999998</v>
      </c>
      <c r="O71" s="23"/>
      <c r="P71" s="21"/>
      <c r="Q71" s="21">
        <f t="shared" si="9"/>
        <v>0.12386999999999998</v>
      </c>
      <c r="R71" s="21">
        <f>+N71*0.3753</f>
        <v>4.6488410999999993E-2</v>
      </c>
      <c r="S71" s="26"/>
      <c r="T71" s="25"/>
      <c r="U71" s="21">
        <f t="shared" si="13"/>
        <v>4.6488410999999993E-2</v>
      </c>
      <c r="V71" s="23"/>
      <c r="Z71" s="21"/>
      <c r="AA71" s="21"/>
      <c r="AJ71" s="21">
        <f t="shared" si="11"/>
        <v>0</v>
      </c>
      <c r="AN71" s="21">
        <f t="shared" si="12"/>
        <v>0</v>
      </c>
    </row>
    <row r="72" spans="1:40" x14ac:dyDescent="0.25">
      <c r="A72" t="s">
        <v>118</v>
      </c>
      <c r="B72" t="s">
        <v>119</v>
      </c>
      <c r="C72" t="s">
        <v>120</v>
      </c>
      <c r="G72" s="22">
        <v>45099</v>
      </c>
      <c r="H72" s="22">
        <v>45098</v>
      </c>
      <c r="I72" s="22">
        <v>45105</v>
      </c>
      <c r="J72" s="21">
        <f t="shared" si="7"/>
        <v>0.12118999999999999</v>
      </c>
      <c r="M72" s="21">
        <f t="shared" si="8"/>
        <v>0.12118999999999999</v>
      </c>
      <c r="N72" s="21">
        <v>0.12118999999999999</v>
      </c>
      <c r="O72" s="23"/>
      <c r="P72" s="21"/>
      <c r="Q72" s="21">
        <f t="shared" si="9"/>
        <v>0.12118999999999999</v>
      </c>
      <c r="R72" s="21">
        <f>+N72*0.3753</f>
        <v>4.5482607000000001E-2</v>
      </c>
      <c r="S72" s="26"/>
      <c r="T72" s="25"/>
      <c r="U72" s="21">
        <f t="shared" si="13"/>
        <v>4.5482607000000001E-2</v>
      </c>
      <c r="V72" s="23"/>
      <c r="Z72" s="21"/>
      <c r="AA72" s="21"/>
      <c r="AJ72" s="21">
        <f t="shared" si="11"/>
        <v>0</v>
      </c>
      <c r="AN72" s="21">
        <f t="shared" si="12"/>
        <v>0</v>
      </c>
    </row>
    <row r="73" spans="1:40" x14ac:dyDescent="0.25">
      <c r="A73" t="s">
        <v>118</v>
      </c>
      <c r="B73" t="s">
        <v>119</v>
      </c>
      <c r="C73" t="s">
        <v>120</v>
      </c>
      <c r="G73" s="22">
        <v>45189</v>
      </c>
      <c r="H73" s="22">
        <v>45188</v>
      </c>
      <c r="I73" s="22">
        <v>45195</v>
      </c>
      <c r="J73" s="21">
        <f t="shared" si="7"/>
        <v>7.8179999999999999E-2</v>
      </c>
      <c r="M73" s="21">
        <f t="shared" si="8"/>
        <v>7.8179999999999999E-2</v>
      </c>
      <c r="N73" s="21">
        <v>7.8179999999999999E-2</v>
      </c>
      <c r="O73" s="23"/>
      <c r="P73" s="21"/>
      <c r="Q73" s="21">
        <f t="shared" si="9"/>
        <v>7.8179999999999999E-2</v>
      </c>
      <c r="R73" s="21">
        <f>+N73*0.3753</f>
        <v>2.9340954000000002E-2</v>
      </c>
      <c r="S73" s="26"/>
      <c r="T73" s="25"/>
      <c r="U73" s="21">
        <f t="shared" si="13"/>
        <v>2.9340954000000002E-2</v>
      </c>
      <c r="V73" s="23"/>
      <c r="Z73" s="21"/>
      <c r="AA73" s="21"/>
      <c r="AJ73" s="21">
        <f t="shared" si="11"/>
        <v>0</v>
      </c>
      <c r="AN73" s="21">
        <f t="shared" si="12"/>
        <v>0</v>
      </c>
    </row>
    <row r="74" spans="1:40" x14ac:dyDescent="0.25">
      <c r="A74" t="s">
        <v>118</v>
      </c>
      <c r="B74" t="s">
        <v>119</v>
      </c>
      <c r="C74" t="s">
        <v>120</v>
      </c>
      <c r="G74" s="22">
        <v>45282</v>
      </c>
      <c r="H74" s="22">
        <v>45281</v>
      </c>
      <c r="I74" s="22">
        <v>45289</v>
      </c>
      <c r="J74" s="21">
        <f t="shared" si="7"/>
        <v>0.23171000000000003</v>
      </c>
      <c r="M74" s="21">
        <f t="shared" si="8"/>
        <v>0.23171000000000003</v>
      </c>
      <c r="N74" s="21">
        <v>0.23171000000000003</v>
      </c>
      <c r="O74" s="23"/>
      <c r="P74" s="21"/>
      <c r="Q74" s="21">
        <f t="shared" si="9"/>
        <v>0.23171000000000003</v>
      </c>
      <c r="R74" s="21">
        <f>+N74*0.3753</f>
        <v>8.696076300000001E-2</v>
      </c>
      <c r="S74" s="26"/>
      <c r="T74" s="25"/>
      <c r="U74" s="21">
        <f t="shared" si="13"/>
        <v>8.696076300000001E-2</v>
      </c>
      <c r="V74" s="23"/>
      <c r="Z74" s="21"/>
      <c r="AA74" s="21"/>
      <c r="AJ74" s="21">
        <f t="shared" si="11"/>
        <v>0</v>
      </c>
      <c r="AN74" s="21">
        <f t="shared" si="12"/>
        <v>0</v>
      </c>
    </row>
    <row r="75" spans="1:40" x14ac:dyDescent="0.25">
      <c r="A75" t="s">
        <v>121</v>
      </c>
      <c r="B75" t="s">
        <v>122</v>
      </c>
      <c r="C75" t="s">
        <v>123</v>
      </c>
      <c r="G75" s="22">
        <v>45007</v>
      </c>
      <c r="H75" s="22">
        <v>45006</v>
      </c>
      <c r="I75" s="22">
        <v>45013</v>
      </c>
      <c r="J75" s="21">
        <f t="shared" si="7"/>
        <v>6.2409999999999993E-2</v>
      </c>
      <c r="M75" s="21">
        <f t="shared" si="8"/>
        <v>6.2409999999999993E-2</v>
      </c>
      <c r="N75" s="21">
        <v>6.2409999999999993E-2</v>
      </c>
      <c r="O75" s="23"/>
      <c r="P75" s="21"/>
      <c r="Q75" s="21">
        <f t="shared" si="9"/>
        <v>6.2409999999999993E-2</v>
      </c>
      <c r="R75" s="21">
        <f>+N75*0.3222</f>
        <v>2.0108501999999997E-2</v>
      </c>
      <c r="S75" s="26"/>
      <c r="T75" s="25"/>
      <c r="U75" s="21">
        <f t="shared" si="13"/>
        <v>2.0108501999999997E-2</v>
      </c>
      <c r="V75" s="23"/>
      <c r="Z75" s="21"/>
      <c r="AA75" s="21"/>
      <c r="AJ75" s="21">
        <f t="shared" si="11"/>
        <v>0</v>
      </c>
      <c r="AN75" s="21">
        <f t="shared" si="12"/>
        <v>0</v>
      </c>
    </row>
    <row r="76" spans="1:40" x14ac:dyDescent="0.25">
      <c r="A76" t="s">
        <v>121</v>
      </c>
      <c r="B76" t="s">
        <v>122</v>
      </c>
      <c r="C76" t="s">
        <v>123</v>
      </c>
      <c r="G76" s="22">
        <v>45099</v>
      </c>
      <c r="H76" s="22">
        <v>45098</v>
      </c>
      <c r="I76" s="22">
        <v>45105</v>
      </c>
      <c r="J76" s="21">
        <f t="shared" si="7"/>
        <v>0.17070999999999997</v>
      </c>
      <c r="M76" s="21">
        <f t="shared" si="8"/>
        <v>0.17070999999999997</v>
      </c>
      <c r="N76" s="21">
        <v>0.17070999999999997</v>
      </c>
      <c r="O76" s="23"/>
      <c r="P76" s="21"/>
      <c r="Q76" s="21">
        <f t="shared" si="9"/>
        <v>0.17070999999999997</v>
      </c>
      <c r="R76" s="21">
        <f>+N76*0.3222</f>
        <v>5.500276199999999E-2</v>
      </c>
      <c r="S76" s="26"/>
      <c r="T76" s="25"/>
      <c r="U76" s="21">
        <f t="shared" si="13"/>
        <v>5.500276199999999E-2</v>
      </c>
      <c r="V76" s="23"/>
      <c r="Z76" s="21"/>
      <c r="AA76" s="21"/>
      <c r="AJ76" s="21">
        <f t="shared" si="11"/>
        <v>0</v>
      </c>
      <c r="AN76" s="21">
        <f t="shared" si="12"/>
        <v>0</v>
      </c>
    </row>
    <row r="77" spans="1:40" x14ac:dyDescent="0.25">
      <c r="A77" t="s">
        <v>121</v>
      </c>
      <c r="B77" t="s">
        <v>122</v>
      </c>
      <c r="C77" t="s">
        <v>123</v>
      </c>
      <c r="G77" s="22">
        <v>45189</v>
      </c>
      <c r="H77" s="22">
        <v>45188</v>
      </c>
      <c r="I77" s="22">
        <v>45195</v>
      </c>
      <c r="J77" s="21">
        <f t="shared" si="7"/>
        <v>0.17504</v>
      </c>
      <c r="M77" s="21">
        <f t="shared" si="8"/>
        <v>0.17504</v>
      </c>
      <c r="N77" s="21">
        <v>0.17504</v>
      </c>
      <c r="O77" s="23"/>
      <c r="P77" s="21"/>
      <c r="Q77" s="21">
        <f t="shared" si="9"/>
        <v>0.17504</v>
      </c>
      <c r="R77" s="21">
        <f>+N77*0.3222</f>
        <v>5.6397888E-2</v>
      </c>
      <c r="S77" s="26"/>
      <c r="T77" s="25"/>
      <c r="U77" s="21">
        <f t="shared" si="13"/>
        <v>5.6397888E-2</v>
      </c>
      <c r="V77" s="23"/>
      <c r="Z77" s="21"/>
      <c r="AA77" s="21"/>
      <c r="AJ77" s="21">
        <f t="shared" si="11"/>
        <v>0</v>
      </c>
      <c r="AN77" s="21">
        <f t="shared" si="12"/>
        <v>0</v>
      </c>
    </row>
    <row r="78" spans="1:40" x14ac:dyDescent="0.25">
      <c r="A78" t="s">
        <v>121</v>
      </c>
      <c r="B78" t="s">
        <v>122</v>
      </c>
      <c r="C78" t="s">
        <v>123</v>
      </c>
      <c r="G78" s="22">
        <v>45282</v>
      </c>
      <c r="H78" s="22">
        <v>45281</v>
      </c>
      <c r="I78" s="22">
        <v>45289</v>
      </c>
      <c r="J78" s="21">
        <f t="shared" si="7"/>
        <v>0.46858</v>
      </c>
      <c r="M78" s="21">
        <f t="shared" si="8"/>
        <v>0.46858</v>
      </c>
      <c r="N78" s="21">
        <v>0.46858</v>
      </c>
      <c r="O78" s="23"/>
      <c r="P78" s="21"/>
      <c r="Q78" s="21">
        <f t="shared" si="9"/>
        <v>0.46858</v>
      </c>
      <c r="R78" s="21">
        <f>+N78*0.3222</f>
        <v>0.150976476</v>
      </c>
      <c r="S78" s="26"/>
      <c r="T78" s="25"/>
      <c r="U78" s="21">
        <f t="shared" si="13"/>
        <v>0.150976476</v>
      </c>
      <c r="V78" s="23"/>
      <c r="Z78" s="21"/>
      <c r="AA78" s="21"/>
      <c r="AJ78" s="21">
        <f t="shared" si="11"/>
        <v>0</v>
      </c>
      <c r="AN78" s="21">
        <f t="shared" si="12"/>
        <v>0</v>
      </c>
    </row>
    <row r="79" spans="1:40" x14ac:dyDescent="0.25">
      <c r="A79" t="s">
        <v>124</v>
      </c>
      <c r="B79" t="s">
        <v>125</v>
      </c>
      <c r="C79" t="s">
        <v>126</v>
      </c>
      <c r="G79" s="22">
        <v>45007</v>
      </c>
      <c r="H79" s="22">
        <v>45006</v>
      </c>
      <c r="I79" s="22">
        <v>45013</v>
      </c>
      <c r="J79" s="21">
        <f t="shared" si="7"/>
        <v>0.18769999999999995</v>
      </c>
      <c r="M79" s="21">
        <f t="shared" si="8"/>
        <v>0.18769999999999995</v>
      </c>
      <c r="N79" s="21">
        <v>0.18769999999999995</v>
      </c>
      <c r="O79" s="23"/>
      <c r="P79" s="21"/>
      <c r="Q79" s="21">
        <f t="shared" si="9"/>
        <v>0.18769999999999995</v>
      </c>
      <c r="R79" s="21"/>
      <c r="S79" s="26"/>
      <c r="T79" s="25"/>
      <c r="U79" s="21">
        <f t="shared" si="13"/>
        <v>0</v>
      </c>
      <c r="V79" s="23"/>
      <c r="Z79" s="21"/>
      <c r="AA79" s="21"/>
      <c r="AJ79" s="21">
        <f t="shared" si="11"/>
        <v>0</v>
      </c>
      <c r="AN79" s="21">
        <f t="shared" si="12"/>
        <v>0</v>
      </c>
    </row>
    <row r="80" spans="1:40" x14ac:dyDescent="0.25">
      <c r="A80" t="s">
        <v>124</v>
      </c>
      <c r="B80" t="s">
        <v>125</v>
      </c>
      <c r="C80" t="s">
        <v>126</v>
      </c>
      <c r="G80" s="22">
        <v>45099</v>
      </c>
      <c r="H80" s="22">
        <v>45098</v>
      </c>
      <c r="I80" s="22">
        <v>45105</v>
      </c>
      <c r="J80" s="21">
        <f t="shared" ref="J80:J143" si="14">+K80+L80+M80</f>
        <v>0.20588000000000004</v>
      </c>
      <c r="M80" s="21">
        <f t="shared" ref="M80:M143" si="15">+N80+O80+V80+Z80+AB80+AD80</f>
        <v>0.20588000000000004</v>
      </c>
      <c r="N80" s="21">
        <v>0.20588000000000004</v>
      </c>
      <c r="O80" s="23"/>
      <c r="P80" s="21"/>
      <c r="Q80" s="21">
        <f t="shared" ref="Q80:Q143" si="16">+N80+O80+P80</f>
        <v>0.20588000000000004</v>
      </c>
      <c r="R80" s="21"/>
      <c r="S80" s="26"/>
      <c r="T80" s="25"/>
      <c r="U80" s="21">
        <f t="shared" si="13"/>
        <v>0</v>
      </c>
      <c r="V80" s="23"/>
      <c r="Z80" s="21"/>
      <c r="AA80" s="21"/>
      <c r="AJ80" s="21">
        <f t="shared" ref="AJ80:AJ143" si="17">+AG80+AH80+AI80</f>
        <v>0</v>
      </c>
      <c r="AN80" s="21">
        <f t="shared" ref="AN80:AN143" si="18">+AK80+AL80+AM80</f>
        <v>0</v>
      </c>
    </row>
    <row r="81" spans="1:40" x14ac:dyDescent="0.25">
      <c r="A81" t="s">
        <v>124</v>
      </c>
      <c r="B81" t="s">
        <v>125</v>
      </c>
      <c r="C81" t="s">
        <v>126</v>
      </c>
      <c r="G81" s="22">
        <v>45189</v>
      </c>
      <c r="H81" s="22">
        <v>45188</v>
      </c>
      <c r="I81" s="22">
        <v>45195</v>
      </c>
      <c r="J81" s="21">
        <f t="shared" si="14"/>
        <v>0.16171999999999997</v>
      </c>
      <c r="M81" s="21">
        <f t="shared" si="15"/>
        <v>0.16171999999999997</v>
      </c>
      <c r="N81" s="21">
        <v>0.16171999999999997</v>
      </c>
      <c r="O81" s="23"/>
      <c r="P81" s="21"/>
      <c r="Q81" s="21">
        <f t="shared" si="16"/>
        <v>0.16171999999999997</v>
      </c>
      <c r="R81" s="21"/>
      <c r="S81" s="26"/>
      <c r="T81" s="25"/>
      <c r="U81" s="21">
        <f t="shared" si="13"/>
        <v>0</v>
      </c>
      <c r="V81" s="23"/>
      <c r="Z81" s="21"/>
      <c r="AA81" s="21"/>
      <c r="AJ81" s="21">
        <f t="shared" si="17"/>
        <v>0</v>
      </c>
      <c r="AN81" s="21">
        <f t="shared" si="18"/>
        <v>0</v>
      </c>
    </row>
    <row r="82" spans="1:40" x14ac:dyDescent="0.25">
      <c r="A82" t="s">
        <v>124</v>
      </c>
      <c r="B82" t="s">
        <v>125</v>
      </c>
      <c r="C82" t="s">
        <v>126</v>
      </c>
      <c r="G82" s="22">
        <v>45282</v>
      </c>
      <c r="H82" s="22">
        <v>45281</v>
      </c>
      <c r="I82" s="22">
        <v>45289</v>
      </c>
      <c r="J82" s="21">
        <f t="shared" si="14"/>
        <v>0.17013999999999996</v>
      </c>
      <c r="M82" s="21">
        <f t="shared" si="15"/>
        <v>0.17013999999999996</v>
      </c>
      <c r="N82" s="21">
        <v>0.17013999999999996</v>
      </c>
      <c r="O82" s="23"/>
      <c r="P82" s="21"/>
      <c r="Q82" s="21">
        <f t="shared" si="16"/>
        <v>0.17013999999999996</v>
      </c>
      <c r="R82" s="21"/>
      <c r="S82" s="26"/>
      <c r="T82" s="25"/>
      <c r="U82" s="21">
        <f t="shared" si="13"/>
        <v>0</v>
      </c>
      <c r="V82" s="23"/>
      <c r="Z82" s="21"/>
      <c r="AA82" s="21"/>
      <c r="AJ82" s="21">
        <f t="shared" si="17"/>
        <v>0</v>
      </c>
      <c r="AN82" s="21">
        <f t="shared" si="18"/>
        <v>0</v>
      </c>
    </row>
    <row r="83" spans="1:40" x14ac:dyDescent="0.25">
      <c r="A83" t="s">
        <v>127</v>
      </c>
      <c r="B83" t="s">
        <v>128</v>
      </c>
      <c r="C83" t="s">
        <v>129</v>
      </c>
      <c r="E83" t="s">
        <v>130</v>
      </c>
      <c r="G83" s="22">
        <v>45099</v>
      </c>
      <c r="H83" s="22">
        <v>45098</v>
      </c>
      <c r="I83" s="22">
        <v>45105</v>
      </c>
      <c r="J83" s="21">
        <f t="shared" si="14"/>
        <v>1.1000000000000002E-4</v>
      </c>
      <c r="M83" s="21">
        <f t="shared" si="15"/>
        <v>1.1000000000000002E-4</v>
      </c>
      <c r="N83" s="21">
        <f>0.00011-Z83</f>
        <v>0</v>
      </c>
      <c r="O83" s="23"/>
      <c r="P83" s="21"/>
      <c r="Q83" s="21">
        <f t="shared" si="16"/>
        <v>0</v>
      </c>
      <c r="R83" s="21"/>
      <c r="S83" s="26"/>
      <c r="T83" s="25"/>
      <c r="U83" s="21">
        <f t="shared" si="13"/>
        <v>0</v>
      </c>
      <c r="V83" s="23"/>
      <c r="Z83" s="21">
        <v>1.1000000000000002E-4</v>
      </c>
      <c r="AA83" s="21"/>
      <c r="AJ83" s="21">
        <f t="shared" si="17"/>
        <v>0</v>
      </c>
      <c r="AN83" s="21">
        <f t="shared" si="18"/>
        <v>0</v>
      </c>
    </row>
    <row r="84" spans="1:40" x14ac:dyDescent="0.25">
      <c r="A84" t="s">
        <v>131</v>
      </c>
      <c r="B84" t="s">
        <v>132</v>
      </c>
      <c r="C84" t="s">
        <v>133</v>
      </c>
      <c r="G84" s="22">
        <v>45099</v>
      </c>
      <c r="H84" s="22">
        <v>45098</v>
      </c>
      <c r="I84" s="22">
        <v>45105</v>
      </c>
      <c r="J84" s="21">
        <f t="shared" si="14"/>
        <v>0.24088999999999999</v>
      </c>
      <c r="M84" s="21">
        <f t="shared" si="15"/>
        <v>0.24088999999999999</v>
      </c>
      <c r="N84" s="21">
        <v>0.24088999999999999</v>
      </c>
      <c r="O84" s="23"/>
      <c r="P84" s="21"/>
      <c r="Q84" s="21">
        <f t="shared" si="16"/>
        <v>0.24088999999999999</v>
      </c>
      <c r="R84" s="21">
        <f>+N84*0.0692</f>
        <v>1.6669587999999999E-2</v>
      </c>
      <c r="S84" s="26"/>
      <c r="T84" s="25"/>
      <c r="U84" s="21">
        <f t="shared" si="13"/>
        <v>1.6669587999999999E-2</v>
      </c>
      <c r="V84" s="23"/>
      <c r="Z84" s="21"/>
      <c r="AA84" s="21"/>
      <c r="AJ84" s="21">
        <f t="shared" si="17"/>
        <v>0</v>
      </c>
      <c r="AN84" s="21">
        <f t="shared" si="18"/>
        <v>0</v>
      </c>
    </row>
    <row r="85" spans="1:40" x14ac:dyDescent="0.25">
      <c r="A85" t="s">
        <v>131</v>
      </c>
      <c r="B85" t="s">
        <v>132</v>
      </c>
      <c r="C85" t="s">
        <v>133</v>
      </c>
      <c r="G85" s="22">
        <v>45189</v>
      </c>
      <c r="H85" s="22">
        <v>45188</v>
      </c>
      <c r="I85" s="22">
        <v>45195</v>
      </c>
      <c r="J85" s="21">
        <f t="shared" si="14"/>
        <v>0.47490000000000004</v>
      </c>
      <c r="M85" s="21">
        <f t="shared" si="15"/>
        <v>0.47490000000000004</v>
      </c>
      <c r="N85" s="21">
        <v>0.47490000000000004</v>
      </c>
      <c r="O85" s="23"/>
      <c r="P85" s="21"/>
      <c r="Q85" s="21">
        <f t="shared" si="16"/>
        <v>0.47490000000000004</v>
      </c>
      <c r="R85" s="21">
        <f>+N85*0.0692</f>
        <v>3.2863080000000003E-2</v>
      </c>
      <c r="S85" s="26"/>
      <c r="T85" s="25"/>
      <c r="U85" s="21">
        <f t="shared" si="13"/>
        <v>3.2863080000000003E-2</v>
      </c>
      <c r="V85" s="23"/>
      <c r="Z85" s="21"/>
      <c r="AA85" s="21"/>
      <c r="AJ85" s="21">
        <f t="shared" si="17"/>
        <v>0</v>
      </c>
      <c r="AN85" s="21">
        <f t="shared" si="18"/>
        <v>0</v>
      </c>
    </row>
    <row r="86" spans="1:40" x14ac:dyDescent="0.25">
      <c r="A86" t="s">
        <v>131</v>
      </c>
      <c r="B86" t="s">
        <v>132</v>
      </c>
      <c r="C86" t="s">
        <v>133</v>
      </c>
      <c r="G86" s="22">
        <v>45282</v>
      </c>
      <c r="H86" s="22">
        <v>45281</v>
      </c>
      <c r="I86" s="22">
        <v>45289</v>
      </c>
      <c r="J86" s="21">
        <f t="shared" si="14"/>
        <v>0.33557999999999993</v>
      </c>
      <c r="M86" s="21">
        <f t="shared" si="15"/>
        <v>0.33557999999999993</v>
      </c>
      <c r="N86" s="21">
        <v>0.33557999999999993</v>
      </c>
      <c r="O86" s="23"/>
      <c r="P86" s="21"/>
      <c r="Q86" s="21">
        <f t="shared" si="16"/>
        <v>0.33557999999999993</v>
      </c>
      <c r="R86" s="21">
        <f>+N86*0.0692</f>
        <v>2.3222135999999994E-2</v>
      </c>
      <c r="S86" s="26"/>
      <c r="T86" s="25"/>
      <c r="U86" s="21">
        <f t="shared" si="13"/>
        <v>2.3222135999999994E-2</v>
      </c>
      <c r="V86" s="23"/>
      <c r="Z86" s="21"/>
      <c r="AA86" s="21"/>
      <c r="AJ86" s="21">
        <f t="shared" si="17"/>
        <v>0</v>
      </c>
      <c r="AN86" s="21">
        <f t="shared" si="18"/>
        <v>0</v>
      </c>
    </row>
    <row r="87" spans="1:40" x14ac:dyDescent="0.25">
      <c r="A87" t="s">
        <v>134</v>
      </c>
      <c r="B87" t="s">
        <v>135</v>
      </c>
      <c r="C87" t="s">
        <v>136</v>
      </c>
      <c r="G87" s="22">
        <v>45007</v>
      </c>
      <c r="H87" s="22">
        <v>45006</v>
      </c>
      <c r="I87" s="22">
        <v>45013</v>
      </c>
      <c r="J87" s="21">
        <f t="shared" si="14"/>
        <v>0.36105999999999994</v>
      </c>
      <c r="M87" s="21">
        <f t="shared" si="15"/>
        <v>0.36105999999999994</v>
      </c>
      <c r="N87" s="21">
        <v>0.36105999999999994</v>
      </c>
      <c r="O87" s="23"/>
      <c r="P87" s="21"/>
      <c r="Q87" s="21">
        <f t="shared" si="16"/>
        <v>0.36105999999999994</v>
      </c>
      <c r="R87" s="21"/>
      <c r="S87" s="26"/>
      <c r="T87" s="25"/>
      <c r="U87" s="21">
        <f t="shared" si="13"/>
        <v>0</v>
      </c>
      <c r="V87" s="23"/>
      <c r="Z87" s="21"/>
      <c r="AA87" s="21"/>
      <c r="AJ87" s="21">
        <f t="shared" si="17"/>
        <v>0</v>
      </c>
      <c r="AN87" s="21">
        <f t="shared" si="18"/>
        <v>0</v>
      </c>
    </row>
    <row r="88" spans="1:40" x14ac:dyDescent="0.25">
      <c r="A88" t="s">
        <v>134</v>
      </c>
      <c r="B88" t="s">
        <v>135</v>
      </c>
      <c r="C88" t="s">
        <v>136</v>
      </c>
      <c r="G88" s="22">
        <v>45099</v>
      </c>
      <c r="H88" s="22">
        <v>45098</v>
      </c>
      <c r="I88" s="22">
        <v>45105</v>
      </c>
      <c r="J88" s="21">
        <f t="shared" si="14"/>
        <v>0.32407000000000002</v>
      </c>
      <c r="M88" s="21">
        <f t="shared" si="15"/>
        <v>0.32407000000000002</v>
      </c>
      <c r="N88" s="21">
        <v>0.32407000000000002</v>
      </c>
      <c r="O88" s="23"/>
      <c r="P88" s="21"/>
      <c r="Q88" s="21">
        <f t="shared" si="16"/>
        <v>0.32407000000000002</v>
      </c>
      <c r="R88" s="21"/>
      <c r="S88" s="26"/>
      <c r="T88" s="25"/>
      <c r="U88" s="21">
        <f t="shared" si="13"/>
        <v>0</v>
      </c>
      <c r="V88" s="23"/>
      <c r="Z88" s="21"/>
      <c r="AA88" s="21"/>
      <c r="AJ88" s="21">
        <f t="shared" si="17"/>
        <v>0</v>
      </c>
      <c r="AN88" s="21">
        <f t="shared" si="18"/>
        <v>0</v>
      </c>
    </row>
    <row r="89" spans="1:40" x14ac:dyDescent="0.25">
      <c r="A89" t="s">
        <v>134</v>
      </c>
      <c r="B89" t="s">
        <v>135</v>
      </c>
      <c r="C89" t="s">
        <v>136</v>
      </c>
      <c r="G89" s="22">
        <v>45189</v>
      </c>
      <c r="H89" s="22">
        <v>45188</v>
      </c>
      <c r="I89" s="22">
        <v>45195</v>
      </c>
      <c r="J89" s="21">
        <f t="shared" si="14"/>
        <v>0.23803999999999997</v>
      </c>
      <c r="M89" s="21">
        <f t="shared" si="15"/>
        <v>0.23803999999999997</v>
      </c>
      <c r="N89" s="21">
        <v>0.23803999999999997</v>
      </c>
      <c r="O89" s="23"/>
      <c r="P89" s="21"/>
      <c r="Q89" s="21">
        <f t="shared" si="16"/>
        <v>0.23803999999999997</v>
      </c>
      <c r="R89" s="21"/>
      <c r="S89" s="26"/>
      <c r="T89" s="25"/>
      <c r="U89" s="21">
        <f t="shared" si="13"/>
        <v>0</v>
      </c>
      <c r="V89" s="23"/>
      <c r="Z89" s="21"/>
      <c r="AA89" s="21"/>
      <c r="AJ89" s="21">
        <f t="shared" si="17"/>
        <v>0</v>
      </c>
      <c r="AN89" s="21">
        <f t="shared" si="18"/>
        <v>0</v>
      </c>
    </row>
    <row r="90" spans="1:40" x14ac:dyDescent="0.25">
      <c r="A90" t="s">
        <v>134</v>
      </c>
      <c r="B90" t="s">
        <v>135</v>
      </c>
      <c r="C90" t="s">
        <v>136</v>
      </c>
      <c r="G90" s="22">
        <v>45282</v>
      </c>
      <c r="H90" s="22">
        <v>45281</v>
      </c>
      <c r="I90" s="22">
        <v>45289</v>
      </c>
      <c r="J90" s="21">
        <f t="shared" si="14"/>
        <v>0.23416999999999999</v>
      </c>
      <c r="M90" s="21">
        <f t="shared" si="15"/>
        <v>0.23416999999999999</v>
      </c>
      <c r="N90" s="21">
        <v>0.23416999999999999</v>
      </c>
      <c r="O90" s="23"/>
      <c r="P90" s="21"/>
      <c r="Q90" s="21">
        <f t="shared" si="16"/>
        <v>0.23416999999999999</v>
      </c>
      <c r="R90" s="21"/>
      <c r="S90" s="26"/>
      <c r="T90" s="25"/>
      <c r="U90" s="21">
        <f t="shared" si="13"/>
        <v>0</v>
      </c>
      <c r="V90" s="23"/>
      <c r="Z90" s="21"/>
      <c r="AA90" s="21"/>
      <c r="AJ90" s="21">
        <f t="shared" si="17"/>
        <v>0</v>
      </c>
      <c r="AN90" s="21">
        <f t="shared" si="18"/>
        <v>0</v>
      </c>
    </row>
    <row r="91" spans="1:40" x14ac:dyDescent="0.25">
      <c r="A91" t="s">
        <v>137</v>
      </c>
      <c r="B91" t="s">
        <v>138</v>
      </c>
      <c r="C91" t="s">
        <v>139</v>
      </c>
      <c r="G91" s="22">
        <v>45007</v>
      </c>
      <c r="H91" s="22">
        <v>45006</v>
      </c>
      <c r="I91" s="22">
        <v>45013</v>
      </c>
      <c r="J91" s="21">
        <f t="shared" si="14"/>
        <v>0.49985000000000007</v>
      </c>
      <c r="M91" s="21">
        <f t="shared" si="15"/>
        <v>0.49985000000000007</v>
      </c>
      <c r="N91" s="21">
        <v>0.49985000000000007</v>
      </c>
      <c r="O91" s="23"/>
      <c r="P91" s="21"/>
      <c r="Q91" s="21">
        <f t="shared" si="16"/>
        <v>0.49985000000000007</v>
      </c>
      <c r="R91" s="21">
        <f>+N91*0.9631</f>
        <v>0.48140553500000005</v>
      </c>
      <c r="S91" s="26"/>
      <c r="T91" s="25"/>
      <c r="U91" s="21">
        <f t="shared" si="13"/>
        <v>0.48140553500000005</v>
      </c>
      <c r="V91" s="23"/>
      <c r="Z91" s="21"/>
      <c r="AA91" s="21"/>
      <c r="AJ91" s="21">
        <f t="shared" si="17"/>
        <v>0</v>
      </c>
      <c r="AN91" s="21">
        <f t="shared" si="18"/>
        <v>0</v>
      </c>
    </row>
    <row r="92" spans="1:40" x14ac:dyDescent="0.25">
      <c r="A92" t="s">
        <v>137</v>
      </c>
      <c r="B92" t="s">
        <v>138</v>
      </c>
      <c r="C92" t="s">
        <v>139</v>
      </c>
      <c r="G92" s="22">
        <v>45099</v>
      </c>
      <c r="H92" s="22">
        <v>45098</v>
      </c>
      <c r="I92" s="22">
        <v>45105</v>
      </c>
      <c r="J92" s="21">
        <f t="shared" si="14"/>
        <v>0.4691499999999999</v>
      </c>
      <c r="M92" s="21">
        <f t="shared" si="15"/>
        <v>0.4691499999999999</v>
      </c>
      <c r="N92" s="21">
        <v>0.4691499999999999</v>
      </c>
      <c r="O92" s="23"/>
      <c r="P92" s="21"/>
      <c r="Q92" s="21">
        <f t="shared" si="16"/>
        <v>0.4691499999999999</v>
      </c>
      <c r="R92" s="21">
        <f>+N92*0.9631</f>
        <v>0.45183836499999991</v>
      </c>
      <c r="S92" s="26"/>
      <c r="T92" s="25"/>
      <c r="U92" s="21">
        <f t="shared" si="13"/>
        <v>0.45183836499999991</v>
      </c>
      <c r="V92" s="23"/>
      <c r="Z92" s="21"/>
      <c r="AA92" s="21"/>
      <c r="AJ92" s="21">
        <f t="shared" si="17"/>
        <v>0</v>
      </c>
      <c r="AN92" s="21">
        <f t="shared" si="18"/>
        <v>0</v>
      </c>
    </row>
    <row r="93" spans="1:40" x14ac:dyDescent="0.25">
      <c r="A93" t="s">
        <v>137</v>
      </c>
      <c r="B93" t="s">
        <v>138</v>
      </c>
      <c r="C93" t="s">
        <v>139</v>
      </c>
      <c r="G93" s="22">
        <v>45189</v>
      </c>
      <c r="H93" s="22">
        <v>45188</v>
      </c>
      <c r="I93" s="22">
        <v>45195</v>
      </c>
      <c r="J93" s="21">
        <f t="shared" si="14"/>
        <v>0.45262000000000002</v>
      </c>
      <c r="M93" s="21">
        <f t="shared" si="15"/>
        <v>0.45262000000000002</v>
      </c>
      <c r="N93" s="21">
        <v>0.45262000000000002</v>
      </c>
      <c r="O93" s="23"/>
      <c r="P93" s="21"/>
      <c r="Q93" s="21">
        <f t="shared" si="16"/>
        <v>0.45262000000000002</v>
      </c>
      <c r="R93" s="21">
        <f>+N93*0.9631</f>
        <v>0.43591832200000002</v>
      </c>
      <c r="S93" s="26"/>
      <c r="T93" s="25"/>
      <c r="U93" s="21">
        <f t="shared" si="13"/>
        <v>0.43591832200000002</v>
      </c>
      <c r="V93" s="23"/>
      <c r="Z93" s="21"/>
      <c r="AA93" s="21"/>
      <c r="AJ93" s="21">
        <f t="shared" si="17"/>
        <v>0</v>
      </c>
      <c r="AN93" s="21">
        <f t="shared" si="18"/>
        <v>0</v>
      </c>
    </row>
    <row r="94" spans="1:40" x14ac:dyDescent="0.25">
      <c r="A94" t="s">
        <v>137</v>
      </c>
      <c r="B94" t="s">
        <v>138</v>
      </c>
      <c r="C94" t="s">
        <v>139</v>
      </c>
      <c r="G94" s="22">
        <v>45282</v>
      </c>
      <c r="H94" s="22">
        <v>45281</v>
      </c>
      <c r="I94" s="22">
        <v>45289</v>
      </c>
      <c r="J94" s="21">
        <f t="shared" si="14"/>
        <v>0.37360999999999989</v>
      </c>
      <c r="M94" s="21">
        <f t="shared" si="15"/>
        <v>0.37360999999999989</v>
      </c>
      <c r="N94" s="21">
        <v>0.37360999999999989</v>
      </c>
      <c r="O94" s="23"/>
      <c r="P94" s="21"/>
      <c r="Q94" s="21">
        <f t="shared" si="16"/>
        <v>0.37360999999999989</v>
      </c>
      <c r="R94" s="21">
        <f>+N94*0.9631</f>
        <v>0.35982379099999989</v>
      </c>
      <c r="S94" s="26"/>
      <c r="T94" s="25"/>
      <c r="U94" s="21">
        <f t="shared" si="13"/>
        <v>0.35982379099999989</v>
      </c>
      <c r="V94" s="23"/>
      <c r="Z94" s="21"/>
      <c r="AA94" s="21"/>
      <c r="AJ94" s="21">
        <f t="shared" si="17"/>
        <v>0</v>
      </c>
      <c r="AN94" s="21">
        <f t="shared" si="18"/>
        <v>0</v>
      </c>
    </row>
    <row r="95" spans="1:40" x14ac:dyDescent="0.25">
      <c r="A95" t="s">
        <v>140</v>
      </c>
      <c r="B95" t="s">
        <v>141</v>
      </c>
      <c r="C95" t="s">
        <v>142</v>
      </c>
      <c r="G95" s="22">
        <v>45007</v>
      </c>
      <c r="H95" s="22">
        <v>45006</v>
      </c>
      <c r="I95" s="22">
        <v>45013</v>
      </c>
      <c r="J95" s="21">
        <f t="shared" si="14"/>
        <v>0.26879000000000003</v>
      </c>
      <c r="M95" s="21">
        <f t="shared" si="15"/>
        <v>0.26879000000000003</v>
      </c>
      <c r="N95" s="21">
        <v>0.26879000000000003</v>
      </c>
      <c r="O95" s="23"/>
      <c r="P95" s="21"/>
      <c r="Q95" s="21">
        <f t="shared" si="16"/>
        <v>0.26879000000000003</v>
      </c>
      <c r="R95" s="21"/>
      <c r="S95" s="26"/>
      <c r="T95" s="25"/>
      <c r="U95" s="21">
        <f t="shared" si="13"/>
        <v>0</v>
      </c>
      <c r="V95" s="23"/>
      <c r="Z95" s="21"/>
      <c r="AA95" s="21"/>
      <c r="AJ95" s="21">
        <f t="shared" si="17"/>
        <v>0</v>
      </c>
      <c r="AN95" s="21">
        <f t="shared" si="18"/>
        <v>0</v>
      </c>
    </row>
    <row r="96" spans="1:40" x14ac:dyDescent="0.25">
      <c r="A96" t="s">
        <v>140</v>
      </c>
      <c r="B96" t="s">
        <v>141</v>
      </c>
      <c r="C96" t="s">
        <v>142</v>
      </c>
      <c r="G96" s="22">
        <v>45099</v>
      </c>
      <c r="H96" s="22">
        <v>45098</v>
      </c>
      <c r="I96" s="22">
        <v>45105</v>
      </c>
      <c r="J96" s="21">
        <f t="shared" si="14"/>
        <v>0.16861000000000001</v>
      </c>
      <c r="M96" s="21">
        <f t="shared" si="15"/>
        <v>0.16861000000000001</v>
      </c>
      <c r="N96" s="21">
        <v>0.16861000000000001</v>
      </c>
      <c r="O96" s="23"/>
      <c r="P96" s="21"/>
      <c r="Q96" s="21">
        <f t="shared" si="16"/>
        <v>0.16861000000000001</v>
      </c>
      <c r="R96" s="21"/>
      <c r="S96" s="26"/>
      <c r="T96" s="25"/>
      <c r="U96" s="21">
        <f t="shared" si="13"/>
        <v>0</v>
      </c>
      <c r="V96" s="23"/>
      <c r="Z96" s="21"/>
      <c r="AA96" s="21"/>
      <c r="AJ96" s="21">
        <f t="shared" si="17"/>
        <v>0</v>
      </c>
      <c r="AN96" s="21">
        <f t="shared" si="18"/>
        <v>0</v>
      </c>
    </row>
    <row r="97" spans="1:40" x14ac:dyDescent="0.25">
      <c r="A97" t="s">
        <v>140</v>
      </c>
      <c r="B97" t="s">
        <v>141</v>
      </c>
      <c r="C97" t="s">
        <v>142</v>
      </c>
      <c r="G97" s="22">
        <v>45189</v>
      </c>
      <c r="H97" s="22">
        <v>45188</v>
      </c>
      <c r="I97" s="22">
        <v>45195</v>
      </c>
      <c r="J97" s="21">
        <f t="shared" si="14"/>
        <v>0.14902000000000001</v>
      </c>
      <c r="M97" s="21">
        <f t="shared" si="15"/>
        <v>0.14902000000000001</v>
      </c>
      <c r="N97" s="21">
        <v>0.14902000000000001</v>
      </c>
      <c r="O97" s="23"/>
      <c r="P97" s="21"/>
      <c r="Q97" s="21">
        <f t="shared" si="16"/>
        <v>0.14902000000000001</v>
      </c>
      <c r="R97" s="21"/>
      <c r="S97" s="26"/>
      <c r="T97" s="25"/>
      <c r="U97" s="21">
        <f t="shared" si="13"/>
        <v>0</v>
      </c>
      <c r="V97" s="23"/>
      <c r="Z97" s="21"/>
      <c r="AA97" s="21"/>
      <c r="AJ97" s="21">
        <f t="shared" si="17"/>
        <v>0</v>
      </c>
      <c r="AN97" s="21">
        <f t="shared" si="18"/>
        <v>0</v>
      </c>
    </row>
    <row r="98" spans="1:40" x14ac:dyDescent="0.25">
      <c r="A98" t="s">
        <v>140</v>
      </c>
      <c r="B98" t="s">
        <v>141</v>
      </c>
      <c r="C98" t="s">
        <v>142</v>
      </c>
      <c r="G98" s="22">
        <v>45282</v>
      </c>
      <c r="H98" s="22">
        <v>45281</v>
      </c>
      <c r="I98" s="22">
        <v>45289</v>
      </c>
      <c r="J98" s="21">
        <f t="shared" si="14"/>
        <v>8.0090000000000008E-2</v>
      </c>
      <c r="M98" s="21">
        <f t="shared" si="15"/>
        <v>8.0090000000000008E-2</v>
      </c>
      <c r="N98" s="21">
        <v>8.0090000000000008E-2</v>
      </c>
      <c r="O98" s="23"/>
      <c r="P98" s="21"/>
      <c r="Q98" s="21">
        <f t="shared" si="16"/>
        <v>8.0090000000000008E-2</v>
      </c>
      <c r="R98" s="21"/>
      <c r="S98" s="26"/>
      <c r="T98" s="25"/>
      <c r="U98" s="21">
        <f t="shared" si="13"/>
        <v>0</v>
      </c>
      <c r="V98" s="23"/>
      <c r="Z98" s="21"/>
      <c r="AA98" s="21"/>
      <c r="AJ98" s="21">
        <f t="shared" si="17"/>
        <v>0</v>
      </c>
      <c r="AN98" s="21">
        <f t="shared" si="18"/>
        <v>0</v>
      </c>
    </row>
    <row r="99" spans="1:40" x14ac:dyDescent="0.25">
      <c r="A99" t="s">
        <v>143</v>
      </c>
      <c r="B99" t="s">
        <v>144</v>
      </c>
      <c r="C99" t="s">
        <v>145</v>
      </c>
      <c r="G99" s="22">
        <v>45007</v>
      </c>
      <c r="H99" s="22">
        <v>45006</v>
      </c>
      <c r="I99" s="22">
        <v>45013</v>
      </c>
      <c r="J99" s="21">
        <f t="shared" si="14"/>
        <v>0.16632000000000002</v>
      </c>
      <c r="M99" s="21">
        <f t="shared" si="15"/>
        <v>0.16632000000000002</v>
      </c>
      <c r="N99" s="21">
        <v>0.16632000000000002</v>
      </c>
      <c r="O99" s="23"/>
      <c r="P99" s="21"/>
      <c r="Q99" s="21">
        <f t="shared" si="16"/>
        <v>0.16632000000000002</v>
      </c>
      <c r="R99" s="21">
        <f>+N99*0.7322</f>
        <v>0.12177950400000001</v>
      </c>
      <c r="S99" s="26"/>
      <c r="T99" s="25"/>
      <c r="U99" s="21">
        <f t="shared" si="13"/>
        <v>0.12177950400000001</v>
      </c>
      <c r="V99" s="23"/>
      <c r="Z99" s="21"/>
      <c r="AA99" s="21"/>
      <c r="AJ99" s="21">
        <f t="shared" si="17"/>
        <v>0</v>
      </c>
      <c r="AN99" s="21">
        <f t="shared" si="18"/>
        <v>0</v>
      </c>
    </row>
    <row r="100" spans="1:40" x14ac:dyDescent="0.25">
      <c r="A100" t="s">
        <v>143</v>
      </c>
      <c r="B100" t="s">
        <v>144</v>
      </c>
      <c r="C100" t="s">
        <v>145</v>
      </c>
      <c r="G100" s="22">
        <v>45099</v>
      </c>
      <c r="H100" s="22">
        <v>45098</v>
      </c>
      <c r="I100" s="22">
        <v>45105</v>
      </c>
      <c r="J100" s="21">
        <f t="shared" si="14"/>
        <v>0.62055000000000005</v>
      </c>
      <c r="M100" s="21">
        <f t="shared" si="15"/>
        <v>0.62055000000000005</v>
      </c>
      <c r="N100" s="21">
        <v>0.62055000000000005</v>
      </c>
      <c r="O100" s="23"/>
      <c r="P100" s="21"/>
      <c r="Q100" s="21">
        <f t="shared" si="16"/>
        <v>0.62055000000000005</v>
      </c>
      <c r="R100" s="21">
        <f>+N100*0.7322</f>
        <v>0.45436671000000001</v>
      </c>
      <c r="S100" s="26"/>
      <c r="T100" s="25"/>
      <c r="U100" s="21">
        <f t="shared" si="13"/>
        <v>0.45436671000000001</v>
      </c>
      <c r="V100" s="23"/>
      <c r="Z100" s="21"/>
      <c r="AA100" s="21"/>
      <c r="AJ100" s="21">
        <f t="shared" si="17"/>
        <v>0</v>
      </c>
      <c r="AN100" s="21">
        <f t="shared" si="18"/>
        <v>0</v>
      </c>
    </row>
    <row r="101" spans="1:40" x14ac:dyDescent="0.25">
      <c r="A101" t="s">
        <v>143</v>
      </c>
      <c r="B101" t="s">
        <v>144</v>
      </c>
      <c r="C101" t="s">
        <v>145</v>
      </c>
      <c r="G101" s="22">
        <v>45189</v>
      </c>
      <c r="H101" s="22">
        <v>45188</v>
      </c>
      <c r="I101" s="22">
        <v>45195</v>
      </c>
      <c r="J101" s="21">
        <f t="shared" si="14"/>
        <v>0.29278000000000004</v>
      </c>
      <c r="M101" s="21">
        <f t="shared" si="15"/>
        <v>0.29278000000000004</v>
      </c>
      <c r="N101" s="21">
        <v>0.29278000000000004</v>
      </c>
      <c r="O101" s="23"/>
      <c r="P101" s="21"/>
      <c r="Q101" s="21">
        <f t="shared" si="16"/>
        <v>0.29278000000000004</v>
      </c>
      <c r="R101" s="21">
        <f>+N101*0.7322</f>
        <v>0.21437351600000001</v>
      </c>
      <c r="S101" s="26"/>
      <c r="T101" s="25"/>
      <c r="U101" s="21">
        <f t="shared" si="13"/>
        <v>0.21437351600000001</v>
      </c>
      <c r="V101" s="23"/>
      <c r="Z101" s="21"/>
      <c r="AA101" s="21"/>
      <c r="AJ101" s="21">
        <f t="shared" si="17"/>
        <v>0</v>
      </c>
      <c r="AN101" s="21">
        <f t="shared" si="18"/>
        <v>0</v>
      </c>
    </row>
    <row r="102" spans="1:40" x14ac:dyDescent="0.25">
      <c r="A102" t="s">
        <v>143</v>
      </c>
      <c r="B102" t="s">
        <v>144</v>
      </c>
      <c r="C102" t="s">
        <v>145</v>
      </c>
      <c r="G102" s="22">
        <v>45282</v>
      </c>
      <c r="H102" s="22">
        <v>45281</v>
      </c>
      <c r="I102" s="22">
        <v>45289</v>
      </c>
      <c r="J102" s="21">
        <f t="shared" si="14"/>
        <v>0.38289000000000006</v>
      </c>
      <c r="M102" s="21">
        <f t="shared" si="15"/>
        <v>0.38289000000000006</v>
      </c>
      <c r="N102" s="21">
        <v>0.38289000000000006</v>
      </c>
      <c r="O102" s="23"/>
      <c r="P102" s="21"/>
      <c r="Q102" s="21">
        <f t="shared" si="16"/>
        <v>0.38289000000000006</v>
      </c>
      <c r="R102" s="21">
        <f>+N102*0.7322</f>
        <v>0.28035205800000002</v>
      </c>
      <c r="S102" s="26"/>
      <c r="T102" s="25"/>
      <c r="U102" s="21">
        <f t="shared" si="13"/>
        <v>0.28035205800000002</v>
      </c>
      <c r="V102" s="23"/>
      <c r="Z102" s="21"/>
      <c r="AA102" s="21"/>
      <c r="AJ102" s="21">
        <f t="shared" si="17"/>
        <v>0</v>
      </c>
      <c r="AN102" s="21">
        <f t="shared" si="18"/>
        <v>0</v>
      </c>
    </row>
    <row r="103" spans="1:40" x14ac:dyDescent="0.25">
      <c r="A103" t="s">
        <v>146</v>
      </c>
      <c r="B103" t="s">
        <v>147</v>
      </c>
      <c r="C103" t="s">
        <v>148</v>
      </c>
      <c r="G103" s="22">
        <v>45007</v>
      </c>
      <c r="H103" s="22">
        <v>45006</v>
      </c>
      <c r="I103" s="22">
        <v>45013</v>
      </c>
      <c r="J103" s="21">
        <f t="shared" si="14"/>
        <v>0.15834999999999999</v>
      </c>
      <c r="M103" s="21">
        <f t="shared" si="15"/>
        <v>0.15834999999999999</v>
      </c>
      <c r="N103" s="21">
        <v>0.15834999999999999</v>
      </c>
      <c r="O103" s="23"/>
      <c r="P103" s="21"/>
      <c r="Q103" s="21">
        <f t="shared" si="16"/>
        <v>0.15834999999999999</v>
      </c>
      <c r="R103" s="21"/>
      <c r="S103" s="26"/>
      <c r="T103" s="25"/>
      <c r="U103" s="21">
        <f t="shared" si="13"/>
        <v>0</v>
      </c>
      <c r="V103" s="23"/>
      <c r="Z103" s="21"/>
      <c r="AA103" s="21"/>
      <c r="AJ103" s="21">
        <f t="shared" si="17"/>
        <v>0</v>
      </c>
      <c r="AN103" s="21">
        <f t="shared" si="18"/>
        <v>0</v>
      </c>
    </row>
    <row r="104" spans="1:40" x14ac:dyDescent="0.25">
      <c r="A104" t="s">
        <v>146</v>
      </c>
      <c r="B104" t="s">
        <v>147</v>
      </c>
      <c r="C104" t="s">
        <v>148</v>
      </c>
      <c r="G104" s="22">
        <v>45099</v>
      </c>
      <c r="H104" s="22">
        <v>45098</v>
      </c>
      <c r="I104" s="22">
        <v>45105</v>
      </c>
      <c r="J104" s="21">
        <f t="shared" si="14"/>
        <v>7.9729999999999995E-2</v>
      </c>
      <c r="M104" s="21">
        <f t="shared" si="15"/>
        <v>7.9729999999999995E-2</v>
      </c>
      <c r="N104" s="21">
        <v>7.9729999999999995E-2</v>
      </c>
      <c r="O104" s="23"/>
      <c r="P104" s="21"/>
      <c r="Q104" s="21">
        <f t="shared" si="16"/>
        <v>7.9729999999999995E-2</v>
      </c>
      <c r="R104" s="21"/>
      <c r="S104" s="26"/>
      <c r="T104" s="25"/>
      <c r="U104" s="21">
        <f t="shared" si="13"/>
        <v>0</v>
      </c>
      <c r="V104" s="23"/>
      <c r="Z104" s="21"/>
      <c r="AA104" s="21"/>
      <c r="AJ104" s="21">
        <f t="shared" si="17"/>
        <v>0</v>
      </c>
      <c r="AN104" s="21">
        <f t="shared" si="18"/>
        <v>0</v>
      </c>
    </row>
    <row r="105" spans="1:40" x14ac:dyDescent="0.25">
      <c r="A105" t="s">
        <v>146</v>
      </c>
      <c r="B105" t="s">
        <v>147</v>
      </c>
      <c r="C105" t="s">
        <v>148</v>
      </c>
      <c r="G105" s="22">
        <v>45189</v>
      </c>
      <c r="H105" s="22">
        <v>45188</v>
      </c>
      <c r="I105" s="22">
        <v>45195</v>
      </c>
      <c r="J105" s="21">
        <f t="shared" si="14"/>
        <v>8.9870000000000005E-2</v>
      </c>
      <c r="M105" s="21">
        <f t="shared" si="15"/>
        <v>8.9870000000000005E-2</v>
      </c>
      <c r="N105" s="21">
        <v>8.9870000000000005E-2</v>
      </c>
      <c r="O105" s="23"/>
      <c r="P105" s="21"/>
      <c r="Q105" s="21">
        <f t="shared" si="16"/>
        <v>8.9870000000000005E-2</v>
      </c>
      <c r="R105" s="21"/>
      <c r="S105" s="26"/>
      <c r="T105" s="25"/>
      <c r="U105" s="21">
        <f t="shared" si="13"/>
        <v>0</v>
      </c>
      <c r="V105" s="23"/>
      <c r="Z105" s="21"/>
      <c r="AA105" s="21"/>
      <c r="AJ105" s="21">
        <f t="shared" si="17"/>
        <v>0</v>
      </c>
      <c r="AN105" s="21">
        <f t="shared" si="18"/>
        <v>0</v>
      </c>
    </row>
    <row r="106" spans="1:40" x14ac:dyDescent="0.25">
      <c r="A106" t="s">
        <v>146</v>
      </c>
      <c r="B106" t="s">
        <v>147</v>
      </c>
      <c r="C106" t="s">
        <v>148</v>
      </c>
      <c r="G106" s="22">
        <v>45282</v>
      </c>
      <c r="H106" s="22">
        <v>45281</v>
      </c>
      <c r="I106" s="22">
        <v>45289</v>
      </c>
      <c r="J106" s="21">
        <f t="shared" si="14"/>
        <v>0.14032000000000003</v>
      </c>
      <c r="M106" s="21">
        <f t="shared" si="15"/>
        <v>0.14032000000000003</v>
      </c>
      <c r="N106" s="21">
        <v>0.14032000000000003</v>
      </c>
      <c r="O106" s="23"/>
      <c r="P106" s="21"/>
      <c r="Q106" s="21">
        <f t="shared" si="16"/>
        <v>0.14032000000000003</v>
      </c>
      <c r="R106" s="21"/>
      <c r="S106" s="26"/>
      <c r="T106" s="25"/>
      <c r="U106" s="21">
        <f t="shared" si="13"/>
        <v>0</v>
      </c>
      <c r="V106" s="23"/>
      <c r="Z106" s="21"/>
      <c r="AA106" s="21"/>
      <c r="AJ106" s="21">
        <f t="shared" si="17"/>
        <v>0</v>
      </c>
      <c r="AN106" s="21">
        <f t="shared" si="18"/>
        <v>0</v>
      </c>
    </row>
    <row r="107" spans="1:40" x14ac:dyDescent="0.25">
      <c r="A107" t="s">
        <v>149</v>
      </c>
      <c r="B107" t="s">
        <v>150</v>
      </c>
      <c r="C107" t="s">
        <v>151</v>
      </c>
      <c r="G107" s="22">
        <v>45007</v>
      </c>
      <c r="H107" s="22">
        <v>45006</v>
      </c>
      <c r="I107" s="22">
        <v>45013</v>
      </c>
      <c r="J107" s="21">
        <f t="shared" si="14"/>
        <v>0.17939000000000005</v>
      </c>
      <c r="M107" s="21">
        <f t="shared" si="15"/>
        <v>0.17939000000000005</v>
      </c>
      <c r="N107" s="21">
        <v>0.17939000000000005</v>
      </c>
      <c r="O107" s="23"/>
      <c r="P107" s="21"/>
      <c r="Q107" s="21">
        <f t="shared" si="16"/>
        <v>0.17939000000000005</v>
      </c>
      <c r="R107" s="21">
        <f>+N107*0.7866</f>
        <v>0.14110817400000003</v>
      </c>
      <c r="S107" s="26"/>
      <c r="T107" s="25"/>
      <c r="U107" s="21">
        <f t="shared" si="13"/>
        <v>0.14110817400000003</v>
      </c>
      <c r="V107" s="23"/>
      <c r="Z107" s="21"/>
      <c r="AA107" s="21"/>
      <c r="AJ107" s="21">
        <f t="shared" si="17"/>
        <v>0</v>
      </c>
      <c r="AN107" s="21">
        <f t="shared" si="18"/>
        <v>0</v>
      </c>
    </row>
    <row r="108" spans="1:40" x14ac:dyDescent="0.25">
      <c r="A108" t="s">
        <v>149</v>
      </c>
      <c r="B108" t="s">
        <v>150</v>
      </c>
      <c r="C108" t="s">
        <v>151</v>
      </c>
      <c r="G108" s="22">
        <v>45099</v>
      </c>
      <c r="H108" s="22">
        <v>45098</v>
      </c>
      <c r="I108" s="22">
        <v>45105</v>
      </c>
      <c r="J108" s="21">
        <f t="shared" si="14"/>
        <v>0.23635999999999996</v>
      </c>
      <c r="M108" s="21">
        <f t="shared" si="15"/>
        <v>0.23635999999999996</v>
      </c>
      <c r="N108" s="21">
        <v>0.23635999999999996</v>
      </c>
      <c r="O108" s="23"/>
      <c r="P108" s="21"/>
      <c r="Q108" s="21">
        <f t="shared" si="16"/>
        <v>0.23635999999999996</v>
      </c>
      <c r="R108" s="21">
        <f>+N108*0.7866</f>
        <v>0.18592077599999995</v>
      </c>
      <c r="S108" s="26"/>
      <c r="T108" s="25"/>
      <c r="U108" s="21">
        <f t="shared" si="13"/>
        <v>0.18592077599999995</v>
      </c>
      <c r="V108" s="23"/>
      <c r="Z108" s="21"/>
      <c r="AA108" s="21"/>
      <c r="AJ108" s="21">
        <f t="shared" si="17"/>
        <v>0</v>
      </c>
      <c r="AN108" s="21">
        <f t="shared" si="18"/>
        <v>0</v>
      </c>
    </row>
    <row r="109" spans="1:40" x14ac:dyDescent="0.25">
      <c r="A109" t="s">
        <v>149</v>
      </c>
      <c r="B109" t="s">
        <v>150</v>
      </c>
      <c r="C109" t="s">
        <v>151</v>
      </c>
      <c r="G109" s="22">
        <v>45189</v>
      </c>
      <c r="H109" s="22">
        <v>45188</v>
      </c>
      <c r="I109" s="22">
        <v>45195</v>
      </c>
      <c r="J109" s="21">
        <f t="shared" si="14"/>
        <v>6.5339999999999995E-2</v>
      </c>
      <c r="M109" s="21">
        <f t="shared" si="15"/>
        <v>6.5339999999999995E-2</v>
      </c>
      <c r="N109" s="21">
        <v>6.5339999999999995E-2</v>
      </c>
      <c r="O109" s="23"/>
      <c r="P109" s="21"/>
      <c r="Q109" s="21">
        <f t="shared" si="16"/>
        <v>6.5339999999999995E-2</v>
      </c>
      <c r="R109" s="21">
        <f>+N109*0.7866</f>
        <v>5.1396443999999993E-2</v>
      </c>
      <c r="S109" s="26"/>
      <c r="T109" s="25"/>
      <c r="U109" s="21">
        <f t="shared" si="13"/>
        <v>5.1396443999999993E-2</v>
      </c>
      <c r="V109" s="23"/>
      <c r="Z109" s="21"/>
      <c r="AA109" s="21"/>
      <c r="AJ109" s="21">
        <f t="shared" si="17"/>
        <v>0</v>
      </c>
      <c r="AN109" s="21">
        <f t="shared" si="18"/>
        <v>0</v>
      </c>
    </row>
    <row r="110" spans="1:40" x14ac:dyDescent="0.25">
      <c r="A110" t="s">
        <v>149</v>
      </c>
      <c r="B110" t="s">
        <v>150</v>
      </c>
      <c r="C110" t="s">
        <v>151</v>
      </c>
      <c r="G110" s="22">
        <v>45282</v>
      </c>
      <c r="H110" s="22">
        <v>45281</v>
      </c>
      <c r="I110" s="22">
        <v>45289</v>
      </c>
      <c r="J110" s="21">
        <f t="shared" si="14"/>
        <v>0.39260999999999996</v>
      </c>
      <c r="M110" s="21">
        <f t="shared" si="15"/>
        <v>0.39260999999999996</v>
      </c>
      <c r="N110" s="21">
        <v>0.39260999999999996</v>
      </c>
      <c r="O110" s="23"/>
      <c r="P110" s="21"/>
      <c r="Q110" s="21">
        <f t="shared" si="16"/>
        <v>0.39260999999999996</v>
      </c>
      <c r="R110" s="21">
        <f>+N110*0.7866</f>
        <v>0.30882702599999995</v>
      </c>
      <c r="S110" s="26"/>
      <c r="T110" s="25"/>
      <c r="U110" s="21">
        <f t="shared" si="13"/>
        <v>0.30882702599999995</v>
      </c>
      <c r="V110" s="23"/>
      <c r="Z110" s="21"/>
      <c r="AA110" s="21"/>
      <c r="AJ110" s="21">
        <f t="shared" si="17"/>
        <v>0</v>
      </c>
      <c r="AN110" s="21">
        <f t="shared" si="18"/>
        <v>0</v>
      </c>
    </row>
    <row r="111" spans="1:40" x14ac:dyDescent="0.25">
      <c r="A111" t="s">
        <v>152</v>
      </c>
      <c r="B111" t="s">
        <v>153</v>
      </c>
      <c r="C111" t="s">
        <v>154</v>
      </c>
      <c r="G111" s="22">
        <v>45007</v>
      </c>
      <c r="H111" s="22">
        <v>45006</v>
      </c>
      <c r="I111" s="22">
        <v>45013</v>
      </c>
      <c r="J111" s="21">
        <f t="shared" si="14"/>
        <v>5.5250000000000014E-2</v>
      </c>
      <c r="M111" s="21">
        <f t="shared" si="15"/>
        <v>5.5250000000000014E-2</v>
      </c>
      <c r="N111" s="21">
        <v>5.5250000000000014E-2</v>
      </c>
      <c r="O111" s="23"/>
      <c r="P111" s="21"/>
      <c r="Q111" s="21">
        <f t="shared" si="16"/>
        <v>5.5250000000000014E-2</v>
      </c>
      <c r="R111" s="21">
        <f>+N111*0.6152</f>
        <v>3.3989800000000008E-2</v>
      </c>
      <c r="S111" s="26"/>
      <c r="T111" s="25"/>
      <c r="U111" s="21">
        <f t="shared" si="13"/>
        <v>3.3989800000000008E-2</v>
      </c>
      <c r="V111" s="23"/>
      <c r="Z111" s="21"/>
      <c r="AA111" s="21"/>
      <c r="AJ111" s="21">
        <f t="shared" si="17"/>
        <v>0</v>
      </c>
      <c r="AN111" s="21">
        <f t="shared" si="18"/>
        <v>0</v>
      </c>
    </row>
    <row r="112" spans="1:40" x14ac:dyDescent="0.25">
      <c r="A112" t="s">
        <v>152</v>
      </c>
      <c r="B112" t="s">
        <v>153</v>
      </c>
      <c r="C112" t="s">
        <v>154</v>
      </c>
      <c r="G112" s="22">
        <v>45099</v>
      </c>
      <c r="H112" s="22">
        <v>45098</v>
      </c>
      <c r="I112" s="22">
        <v>45105</v>
      </c>
      <c r="J112" s="21">
        <f t="shared" si="14"/>
        <v>0.14412</v>
      </c>
      <c r="M112" s="21">
        <f t="shared" si="15"/>
        <v>0.14412</v>
      </c>
      <c r="N112" s="21">
        <v>0.14412</v>
      </c>
      <c r="O112" s="23"/>
      <c r="P112" s="21"/>
      <c r="Q112" s="21">
        <f t="shared" si="16"/>
        <v>0.14412</v>
      </c>
      <c r="R112" s="21">
        <f>+N112*0.6152</f>
        <v>8.8662623999999995E-2</v>
      </c>
      <c r="S112" s="26"/>
      <c r="T112" s="25"/>
      <c r="U112" s="21">
        <f t="shared" si="13"/>
        <v>8.8662623999999995E-2</v>
      </c>
      <c r="V112" s="23"/>
      <c r="Z112" s="21"/>
      <c r="AA112" s="21"/>
      <c r="AJ112" s="21">
        <f t="shared" si="17"/>
        <v>0</v>
      </c>
      <c r="AN112" s="21">
        <f t="shared" si="18"/>
        <v>0</v>
      </c>
    </row>
    <row r="113" spans="1:40" x14ac:dyDescent="0.25">
      <c r="A113" t="s">
        <v>152</v>
      </c>
      <c r="B113" t="s">
        <v>153</v>
      </c>
      <c r="C113" t="s">
        <v>154</v>
      </c>
      <c r="G113" s="22">
        <v>45189</v>
      </c>
      <c r="H113" s="22">
        <v>45188</v>
      </c>
      <c r="I113" s="22">
        <v>45195</v>
      </c>
      <c r="J113" s="21">
        <f t="shared" si="14"/>
        <v>0.22143000000000002</v>
      </c>
      <c r="M113" s="21">
        <f t="shared" si="15"/>
        <v>0.22143000000000002</v>
      </c>
      <c r="N113" s="21">
        <v>0.22143000000000002</v>
      </c>
      <c r="O113" s="23"/>
      <c r="P113" s="21"/>
      <c r="Q113" s="21">
        <f t="shared" si="16"/>
        <v>0.22143000000000002</v>
      </c>
      <c r="R113" s="21">
        <f>+N113*0.6152</f>
        <v>0.13622373600000001</v>
      </c>
      <c r="S113" s="26"/>
      <c r="T113" s="25"/>
      <c r="U113" s="21">
        <f t="shared" si="13"/>
        <v>0.13622373600000001</v>
      </c>
      <c r="V113" s="23"/>
      <c r="Z113" s="21"/>
      <c r="AA113" s="21"/>
      <c r="AJ113" s="21">
        <f t="shared" si="17"/>
        <v>0</v>
      </c>
      <c r="AN113" s="21">
        <f t="shared" si="18"/>
        <v>0</v>
      </c>
    </row>
    <row r="114" spans="1:40" x14ac:dyDescent="0.25">
      <c r="A114" t="s">
        <v>152</v>
      </c>
      <c r="B114" t="s">
        <v>153</v>
      </c>
      <c r="C114" t="s">
        <v>154</v>
      </c>
      <c r="G114" s="22">
        <v>45282</v>
      </c>
      <c r="H114" s="22">
        <v>45281</v>
      </c>
      <c r="I114" s="22">
        <v>45289</v>
      </c>
      <c r="J114" s="21">
        <f t="shared" si="14"/>
        <v>0.17265</v>
      </c>
      <c r="M114" s="21">
        <f t="shared" si="15"/>
        <v>0.17265</v>
      </c>
      <c r="N114" s="21">
        <v>0.17265</v>
      </c>
      <c r="O114" s="23"/>
      <c r="P114" s="21"/>
      <c r="Q114" s="21">
        <f t="shared" si="16"/>
        <v>0.17265</v>
      </c>
      <c r="R114" s="21">
        <f>+N114*0.6152</f>
        <v>0.10621427999999999</v>
      </c>
      <c r="S114" s="26"/>
      <c r="T114" s="25"/>
      <c r="U114" s="21">
        <f t="shared" si="13"/>
        <v>0.10621427999999999</v>
      </c>
      <c r="V114" s="23"/>
      <c r="Z114" s="21"/>
      <c r="AA114" s="21"/>
      <c r="AJ114" s="21">
        <f t="shared" si="17"/>
        <v>0</v>
      </c>
      <c r="AN114" s="21">
        <f t="shared" si="18"/>
        <v>0</v>
      </c>
    </row>
    <row r="115" spans="1:40" x14ac:dyDescent="0.25">
      <c r="A115" t="s">
        <v>155</v>
      </c>
      <c r="B115" t="s">
        <v>156</v>
      </c>
      <c r="C115" t="s">
        <v>157</v>
      </c>
      <c r="G115" s="22">
        <v>45007</v>
      </c>
      <c r="H115" s="22">
        <v>45006</v>
      </c>
      <c r="I115" s="22">
        <v>45013</v>
      </c>
      <c r="J115" s="21">
        <f t="shared" si="14"/>
        <v>6.6599999999999993E-3</v>
      </c>
      <c r="M115" s="21">
        <f t="shared" si="15"/>
        <v>6.6599999999999993E-3</v>
      </c>
      <c r="N115" s="21">
        <v>6.6599999999999993E-3</v>
      </c>
      <c r="O115" s="23"/>
      <c r="P115" s="21"/>
      <c r="Q115" s="21">
        <f t="shared" si="16"/>
        <v>6.6599999999999993E-3</v>
      </c>
      <c r="R115" s="21">
        <f>+N115*0.8705</f>
        <v>5.7975299999999995E-3</v>
      </c>
      <c r="S115" s="26"/>
      <c r="T115" s="25"/>
      <c r="U115" s="21">
        <f t="shared" si="13"/>
        <v>5.7975299999999995E-3</v>
      </c>
      <c r="V115" s="23"/>
      <c r="Z115" s="21"/>
      <c r="AA115" s="21"/>
      <c r="AJ115" s="21">
        <f t="shared" si="17"/>
        <v>0</v>
      </c>
      <c r="AN115" s="21">
        <f t="shared" si="18"/>
        <v>0</v>
      </c>
    </row>
    <row r="116" spans="1:40" x14ac:dyDescent="0.25">
      <c r="A116" t="s">
        <v>155</v>
      </c>
      <c r="B116" t="s">
        <v>156</v>
      </c>
      <c r="C116" t="s">
        <v>157</v>
      </c>
      <c r="G116" s="22">
        <v>45099</v>
      </c>
      <c r="H116" s="22">
        <v>45098</v>
      </c>
      <c r="I116" s="22">
        <v>45105</v>
      </c>
      <c r="J116" s="21">
        <f t="shared" si="14"/>
        <v>8.2680000000000003E-2</v>
      </c>
      <c r="M116" s="21">
        <f t="shared" si="15"/>
        <v>8.2680000000000003E-2</v>
      </c>
      <c r="N116" s="21">
        <v>8.2680000000000003E-2</v>
      </c>
      <c r="O116" s="23"/>
      <c r="P116" s="21"/>
      <c r="Q116" s="21">
        <f t="shared" si="16"/>
        <v>8.2680000000000003E-2</v>
      </c>
      <c r="R116" s="21">
        <f>+N116*0.8705</f>
        <v>7.1972940000000013E-2</v>
      </c>
      <c r="S116" s="26"/>
      <c r="T116" s="25"/>
      <c r="U116" s="21">
        <f t="shared" si="13"/>
        <v>7.1972940000000013E-2</v>
      </c>
      <c r="V116" s="23"/>
      <c r="Z116" s="21"/>
      <c r="AA116" s="21"/>
      <c r="AJ116" s="21">
        <f t="shared" si="17"/>
        <v>0</v>
      </c>
      <c r="AN116" s="21">
        <f t="shared" si="18"/>
        <v>0</v>
      </c>
    </row>
    <row r="117" spans="1:40" x14ac:dyDescent="0.25">
      <c r="A117" t="s">
        <v>155</v>
      </c>
      <c r="B117" t="s">
        <v>156</v>
      </c>
      <c r="C117" t="s">
        <v>157</v>
      </c>
      <c r="G117" s="22">
        <v>45189</v>
      </c>
      <c r="H117" s="22">
        <v>45188</v>
      </c>
      <c r="I117" s="22">
        <v>45195</v>
      </c>
      <c r="J117" s="21">
        <f t="shared" si="14"/>
        <v>1.1009999999999999E-2</v>
      </c>
      <c r="M117" s="21">
        <f t="shared" si="15"/>
        <v>1.1009999999999999E-2</v>
      </c>
      <c r="N117" s="21">
        <v>1.1009999999999999E-2</v>
      </c>
      <c r="O117" s="23"/>
      <c r="P117" s="21"/>
      <c r="Q117" s="21">
        <f t="shared" si="16"/>
        <v>1.1009999999999999E-2</v>
      </c>
      <c r="R117" s="21">
        <f>+N117*0.8705</f>
        <v>9.5842050000000002E-3</v>
      </c>
      <c r="S117" s="26"/>
      <c r="T117" s="25"/>
      <c r="U117" s="21">
        <f t="shared" si="13"/>
        <v>9.5842050000000002E-3</v>
      </c>
      <c r="V117" s="23"/>
      <c r="Z117" s="21"/>
      <c r="AA117" s="21"/>
      <c r="AJ117" s="21">
        <f t="shared" si="17"/>
        <v>0</v>
      </c>
      <c r="AN117" s="21">
        <f t="shared" si="18"/>
        <v>0</v>
      </c>
    </row>
    <row r="118" spans="1:40" x14ac:dyDescent="0.25">
      <c r="A118" t="s">
        <v>155</v>
      </c>
      <c r="B118" t="s">
        <v>156</v>
      </c>
      <c r="C118" t="s">
        <v>157</v>
      </c>
      <c r="G118" s="22">
        <v>45282</v>
      </c>
      <c r="H118" s="22">
        <v>45281</v>
      </c>
      <c r="I118" s="22">
        <v>45289</v>
      </c>
      <c r="J118" s="21">
        <f t="shared" si="14"/>
        <v>4.8399999999999999E-2</v>
      </c>
      <c r="M118" s="21">
        <f t="shared" si="15"/>
        <v>4.8399999999999999E-2</v>
      </c>
      <c r="N118" s="21">
        <v>4.8399999999999999E-2</v>
      </c>
      <c r="O118" s="23"/>
      <c r="P118" s="21"/>
      <c r="Q118" s="21">
        <f t="shared" si="16"/>
        <v>4.8399999999999999E-2</v>
      </c>
      <c r="R118" s="21">
        <f>+N118*0.8705</f>
        <v>4.2132200000000002E-2</v>
      </c>
      <c r="S118" s="26"/>
      <c r="T118" s="25"/>
      <c r="U118" s="21">
        <f t="shared" si="13"/>
        <v>4.2132200000000002E-2</v>
      </c>
      <c r="V118" s="23"/>
      <c r="Z118" s="21"/>
      <c r="AA118" s="21"/>
      <c r="AJ118" s="21">
        <f t="shared" si="17"/>
        <v>0</v>
      </c>
      <c r="AN118" s="21">
        <f t="shared" si="18"/>
        <v>0</v>
      </c>
    </row>
    <row r="119" spans="1:40" x14ac:dyDescent="0.25">
      <c r="A119" t="s">
        <v>158</v>
      </c>
      <c r="B119" t="s">
        <v>159</v>
      </c>
      <c r="C119" t="s">
        <v>160</v>
      </c>
      <c r="G119" s="22">
        <v>45007</v>
      </c>
      <c r="H119" s="22">
        <v>45006</v>
      </c>
      <c r="I119" s="22">
        <v>45013</v>
      </c>
      <c r="J119" s="21">
        <f t="shared" si="14"/>
        <v>0.15710999999999997</v>
      </c>
      <c r="M119" s="21">
        <f t="shared" si="15"/>
        <v>0.15710999999999997</v>
      </c>
      <c r="N119" s="21">
        <v>0.15710999999999997</v>
      </c>
      <c r="O119" s="23"/>
      <c r="P119" s="21"/>
      <c r="Q119" s="21">
        <f t="shared" si="16"/>
        <v>0.15710999999999997</v>
      </c>
      <c r="R119" s="21"/>
      <c r="S119" s="26"/>
      <c r="T119" s="25"/>
      <c r="U119" s="21">
        <f t="shared" ref="U119:U182" si="19">+R119+S119+T119</f>
        <v>0</v>
      </c>
      <c r="V119" s="23"/>
      <c r="Z119" s="21"/>
      <c r="AA119" s="21"/>
      <c r="AJ119" s="21">
        <f t="shared" si="17"/>
        <v>0</v>
      </c>
      <c r="AN119" s="21">
        <f t="shared" si="18"/>
        <v>0</v>
      </c>
    </row>
    <row r="120" spans="1:40" x14ac:dyDescent="0.25">
      <c r="A120" t="s">
        <v>158</v>
      </c>
      <c r="B120" t="s">
        <v>159</v>
      </c>
      <c r="C120" t="s">
        <v>160</v>
      </c>
      <c r="G120" s="22">
        <v>45099</v>
      </c>
      <c r="H120" s="22">
        <v>45098</v>
      </c>
      <c r="I120" s="22">
        <v>45105</v>
      </c>
      <c r="J120" s="21">
        <f t="shared" si="14"/>
        <v>9.820000000000001E-2</v>
      </c>
      <c r="M120" s="21">
        <f t="shared" si="15"/>
        <v>9.820000000000001E-2</v>
      </c>
      <c r="N120" s="21">
        <v>9.820000000000001E-2</v>
      </c>
      <c r="O120" s="23"/>
      <c r="P120" s="21"/>
      <c r="Q120" s="21">
        <f t="shared" si="16"/>
        <v>9.820000000000001E-2</v>
      </c>
      <c r="R120" s="21"/>
      <c r="S120" s="26"/>
      <c r="T120" s="25"/>
      <c r="U120" s="21">
        <f t="shared" si="19"/>
        <v>0</v>
      </c>
      <c r="V120" s="23"/>
      <c r="Z120" s="21"/>
      <c r="AA120" s="21"/>
      <c r="AJ120" s="21">
        <f t="shared" si="17"/>
        <v>0</v>
      </c>
      <c r="AN120" s="21">
        <f t="shared" si="18"/>
        <v>0</v>
      </c>
    </row>
    <row r="121" spans="1:40" x14ac:dyDescent="0.25">
      <c r="A121" t="s">
        <v>158</v>
      </c>
      <c r="B121" t="s">
        <v>159</v>
      </c>
      <c r="C121" t="s">
        <v>160</v>
      </c>
      <c r="G121" s="22">
        <v>45189</v>
      </c>
      <c r="H121" s="22">
        <v>45188</v>
      </c>
      <c r="I121" s="22">
        <v>45195</v>
      </c>
      <c r="J121" s="21">
        <f t="shared" si="14"/>
        <v>0.13672000000000004</v>
      </c>
      <c r="M121" s="21">
        <f t="shared" si="15"/>
        <v>0.13672000000000004</v>
      </c>
      <c r="N121" s="21">
        <v>0.13672000000000004</v>
      </c>
      <c r="O121" s="23"/>
      <c r="P121" s="21"/>
      <c r="Q121" s="21">
        <f t="shared" si="16"/>
        <v>0.13672000000000004</v>
      </c>
      <c r="R121" s="21"/>
      <c r="S121" s="26"/>
      <c r="T121" s="25"/>
      <c r="U121" s="21">
        <f t="shared" si="19"/>
        <v>0</v>
      </c>
      <c r="V121" s="23"/>
      <c r="Z121" s="21"/>
      <c r="AA121" s="21"/>
      <c r="AJ121" s="21">
        <f t="shared" si="17"/>
        <v>0</v>
      </c>
      <c r="AN121" s="21">
        <f t="shared" si="18"/>
        <v>0</v>
      </c>
    </row>
    <row r="122" spans="1:40" x14ac:dyDescent="0.25">
      <c r="A122" t="s">
        <v>158</v>
      </c>
      <c r="B122" t="s">
        <v>159</v>
      </c>
      <c r="C122" t="s">
        <v>160</v>
      </c>
      <c r="G122" s="22">
        <v>45282</v>
      </c>
      <c r="H122" s="22">
        <v>45281</v>
      </c>
      <c r="I122" s="22">
        <v>45289</v>
      </c>
      <c r="J122" s="21">
        <f t="shared" si="14"/>
        <v>6.3829999999999998E-2</v>
      </c>
      <c r="M122" s="21">
        <f t="shared" si="15"/>
        <v>6.3829999999999998E-2</v>
      </c>
      <c r="N122" s="21">
        <v>6.3829999999999998E-2</v>
      </c>
      <c r="O122" s="23"/>
      <c r="P122" s="21"/>
      <c r="Q122" s="21">
        <f t="shared" si="16"/>
        <v>6.3829999999999998E-2</v>
      </c>
      <c r="R122" s="21"/>
      <c r="S122" s="26"/>
      <c r="T122" s="25"/>
      <c r="U122" s="21">
        <f t="shared" si="19"/>
        <v>0</v>
      </c>
      <c r="V122" s="23"/>
      <c r="Z122" s="21"/>
      <c r="AA122" s="21"/>
      <c r="AJ122" s="21">
        <f t="shared" si="17"/>
        <v>0</v>
      </c>
      <c r="AN122" s="21">
        <f t="shared" si="18"/>
        <v>0</v>
      </c>
    </row>
    <row r="123" spans="1:40" x14ac:dyDescent="0.25">
      <c r="A123" t="s">
        <v>161</v>
      </c>
      <c r="B123" t="s">
        <v>162</v>
      </c>
      <c r="C123" t="s">
        <v>163</v>
      </c>
      <c r="G123" s="22">
        <v>45007</v>
      </c>
      <c r="H123" s="22">
        <v>45006</v>
      </c>
      <c r="I123" s="22">
        <v>45013</v>
      </c>
      <c r="J123" s="21">
        <f t="shared" si="14"/>
        <v>5.3189999999999987E-2</v>
      </c>
      <c r="M123" s="21">
        <f t="shared" si="15"/>
        <v>5.3189999999999987E-2</v>
      </c>
      <c r="N123" s="21">
        <v>5.3189999999999987E-2</v>
      </c>
      <c r="O123" s="23"/>
      <c r="P123" s="21"/>
      <c r="Q123" s="21">
        <f t="shared" si="16"/>
        <v>5.3189999999999987E-2</v>
      </c>
      <c r="R123" s="21">
        <f>+N123*0.59</f>
        <v>3.1382099999999989E-2</v>
      </c>
      <c r="S123" s="26"/>
      <c r="T123" s="25"/>
      <c r="U123" s="21">
        <f t="shared" si="19"/>
        <v>3.1382099999999989E-2</v>
      </c>
      <c r="V123" s="23"/>
      <c r="Z123" s="21"/>
      <c r="AA123" s="21"/>
      <c r="AJ123" s="21">
        <f t="shared" si="17"/>
        <v>0</v>
      </c>
      <c r="AN123" s="21">
        <f t="shared" si="18"/>
        <v>0</v>
      </c>
    </row>
    <row r="124" spans="1:40" x14ac:dyDescent="0.25">
      <c r="A124" t="s">
        <v>161</v>
      </c>
      <c r="B124" t="s">
        <v>162</v>
      </c>
      <c r="C124" t="s">
        <v>163</v>
      </c>
      <c r="G124" s="22">
        <v>45099</v>
      </c>
      <c r="H124" s="22">
        <v>45098</v>
      </c>
      <c r="I124" s="22">
        <v>45105</v>
      </c>
      <c r="J124" s="21">
        <f t="shared" si="14"/>
        <v>8.6800000000000002E-2</v>
      </c>
      <c r="M124" s="21">
        <f t="shared" si="15"/>
        <v>8.6800000000000002E-2</v>
      </c>
      <c r="N124" s="21">
        <v>8.6800000000000002E-2</v>
      </c>
      <c r="O124" s="23"/>
      <c r="P124" s="21"/>
      <c r="Q124" s="21">
        <f t="shared" si="16"/>
        <v>8.6800000000000002E-2</v>
      </c>
      <c r="R124" s="21">
        <f>+N124*0.59</f>
        <v>5.1212000000000001E-2</v>
      </c>
      <c r="S124" s="26"/>
      <c r="T124" s="25"/>
      <c r="U124" s="21">
        <f t="shared" si="19"/>
        <v>5.1212000000000001E-2</v>
      </c>
      <c r="V124" s="23"/>
      <c r="Z124" s="21"/>
      <c r="AA124" s="21"/>
      <c r="AJ124" s="21">
        <f t="shared" si="17"/>
        <v>0</v>
      </c>
      <c r="AN124" s="21">
        <f t="shared" si="18"/>
        <v>0</v>
      </c>
    </row>
    <row r="125" spans="1:40" x14ac:dyDescent="0.25">
      <c r="A125" t="s">
        <v>161</v>
      </c>
      <c r="B125" t="s">
        <v>162</v>
      </c>
      <c r="C125" t="s">
        <v>163</v>
      </c>
      <c r="G125" s="22">
        <v>45189</v>
      </c>
      <c r="H125" s="22">
        <v>45188</v>
      </c>
      <c r="I125" s="22">
        <v>45195</v>
      </c>
      <c r="J125" s="21">
        <f t="shared" si="14"/>
        <v>0.11026000000000001</v>
      </c>
      <c r="M125" s="21">
        <f t="shared" si="15"/>
        <v>0.11026000000000001</v>
      </c>
      <c r="N125" s="21">
        <v>0.11026000000000001</v>
      </c>
      <c r="O125" s="23"/>
      <c r="P125" s="21"/>
      <c r="Q125" s="21">
        <f t="shared" si="16"/>
        <v>0.11026000000000001</v>
      </c>
      <c r="R125" s="21">
        <f>+N125*0.59</f>
        <v>6.5053399999999997E-2</v>
      </c>
      <c r="S125" s="26"/>
      <c r="T125" s="25"/>
      <c r="U125" s="21">
        <f t="shared" si="19"/>
        <v>6.5053399999999997E-2</v>
      </c>
      <c r="V125" s="23"/>
      <c r="Z125" s="21"/>
      <c r="AA125" s="21"/>
      <c r="AJ125" s="21">
        <f t="shared" si="17"/>
        <v>0</v>
      </c>
      <c r="AN125" s="21">
        <f t="shared" si="18"/>
        <v>0</v>
      </c>
    </row>
    <row r="126" spans="1:40" x14ac:dyDescent="0.25">
      <c r="A126" t="s">
        <v>161</v>
      </c>
      <c r="B126" t="s">
        <v>162</v>
      </c>
      <c r="C126" t="s">
        <v>163</v>
      </c>
      <c r="G126" s="22">
        <v>45282</v>
      </c>
      <c r="H126" s="22">
        <v>45281</v>
      </c>
      <c r="I126" s="22">
        <v>45289</v>
      </c>
      <c r="J126" s="21">
        <f t="shared" si="14"/>
        <v>0.32917000000000002</v>
      </c>
      <c r="M126" s="21">
        <f t="shared" si="15"/>
        <v>0.32917000000000002</v>
      </c>
      <c r="N126" s="21">
        <v>0.32917000000000002</v>
      </c>
      <c r="O126" s="23"/>
      <c r="P126" s="21"/>
      <c r="Q126" s="21">
        <f t="shared" si="16"/>
        <v>0.32917000000000002</v>
      </c>
      <c r="R126" s="21">
        <f>+N126*0.59</f>
        <v>0.1942103</v>
      </c>
      <c r="S126" s="26"/>
      <c r="T126" s="25"/>
      <c r="U126" s="21">
        <f t="shared" si="19"/>
        <v>0.1942103</v>
      </c>
      <c r="V126" s="23"/>
      <c r="Z126" s="21"/>
      <c r="AA126" s="21"/>
      <c r="AJ126" s="21">
        <f t="shared" si="17"/>
        <v>0</v>
      </c>
      <c r="AN126" s="21">
        <f t="shared" si="18"/>
        <v>0</v>
      </c>
    </row>
    <row r="127" spans="1:40" x14ac:dyDescent="0.25">
      <c r="A127" t="s">
        <v>164</v>
      </c>
      <c r="B127" t="s">
        <v>165</v>
      </c>
      <c r="C127" t="s">
        <v>166</v>
      </c>
      <c r="G127" s="22">
        <v>45007</v>
      </c>
      <c r="H127" s="22">
        <v>45006</v>
      </c>
      <c r="I127" s="22">
        <v>45013</v>
      </c>
      <c r="J127" s="21">
        <f t="shared" si="14"/>
        <v>0.22467999999999999</v>
      </c>
      <c r="M127" s="21">
        <f t="shared" si="15"/>
        <v>0.22467999999999999</v>
      </c>
      <c r="N127" s="21">
        <v>0.22467999999999999</v>
      </c>
      <c r="O127" s="23"/>
      <c r="P127" s="21"/>
      <c r="Q127" s="21">
        <f t="shared" si="16"/>
        <v>0.22467999999999999</v>
      </c>
      <c r="R127" s="21"/>
      <c r="S127" s="26"/>
      <c r="T127" s="25"/>
      <c r="U127" s="21">
        <f t="shared" si="19"/>
        <v>0</v>
      </c>
      <c r="V127" s="23"/>
      <c r="Z127" s="21"/>
      <c r="AA127" s="21"/>
      <c r="AJ127" s="21">
        <f t="shared" si="17"/>
        <v>0</v>
      </c>
      <c r="AN127" s="21">
        <f t="shared" si="18"/>
        <v>0</v>
      </c>
    </row>
    <row r="128" spans="1:40" x14ac:dyDescent="0.25">
      <c r="A128" t="s">
        <v>164</v>
      </c>
      <c r="B128" t="s">
        <v>165</v>
      </c>
      <c r="C128" t="s">
        <v>166</v>
      </c>
      <c r="G128" s="22">
        <v>45099</v>
      </c>
      <c r="H128" s="22">
        <v>45098</v>
      </c>
      <c r="I128" s="22">
        <v>45105</v>
      </c>
      <c r="J128" s="21">
        <f t="shared" si="14"/>
        <v>0.27676000000000001</v>
      </c>
      <c r="M128" s="21">
        <f t="shared" si="15"/>
        <v>0.27676000000000001</v>
      </c>
      <c r="N128" s="21">
        <v>0.27676000000000001</v>
      </c>
      <c r="O128" s="23"/>
      <c r="P128" s="21"/>
      <c r="Q128" s="21">
        <f t="shared" si="16"/>
        <v>0.27676000000000001</v>
      </c>
      <c r="R128" s="21"/>
      <c r="S128" s="26"/>
      <c r="T128" s="25"/>
      <c r="U128" s="21">
        <f t="shared" si="19"/>
        <v>0</v>
      </c>
      <c r="V128" s="23"/>
      <c r="Z128" s="21"/>
      <c r="AA128" s="21"/>
      <c r="AJ128" s="21">
        <f t="shared" si="17"/>
        <v>0</v>
      </c>
      <c r="AN128" s="21">
        <f t="shared" si="18"/>
        <v>0</v>
      </c>
    </row>
    <row r="129" spans="1:40" x14ac:dyDescent="0.25">
      <c r="A129" t="s">
        <v>164</v>
      </c>
      <c r="B129" t="s">
        <v>165</v>
      </c>
      <c r="C129" t="s">
        <v>166</v>
      </c>
      <c r="G129" s="22">
        <v>45189</v>
      </c>
      <c r="H129" s="22">
        <v>45188</v>
      </c>
      <c r="I129" s="22">
        <v>45195</v>
      </c>
      <c r="J129" s="21">
        <f t="shared" si="14"/>
        <v>0.30614000000000002</v>
      </c>
      <c r="M129" s="21">
        <f t="shared" si="15"/>
        <v>0.30614000000000002</v>
      </c>
      <c r="N129" s="21">
        <v>0.30614000000000002</v>
      </c>
      <c r="O129" s="23"/>
      <c r="P129" s="21"/>
      <c r="Q129" s="21">
        <f t="shared" si="16"/>
        <v>0.30614000000000002</v>
      </c>
      <c r="R129" s="21"/>
      <c r="S129" s="26"/>
      <c r="T129" s="25"/>
      <c r="U129" s="21">
        <f t="shared" si="19"/>
        <v>0</v>
      </c>
      <c r="V129" s="23"/>
      <c r="Z129" s="21"/>
      <c r="AA129" s="21"/>
      <c r="AJ129" s="21">
        <f t="shared" si="17"/>
        <v>0</v>
      </c>
      <c r="AN129" s="21">
        <f t="shared" si="18"/>
        <v>0</v>
      </c>
    </row>
    <row r="130" spans="1:40" x14ac:dyDescent="0.25">
      <c r="A130" t="s">
        <v>164</v>
      </c>
      <c r="B130" t="s">
        <v>165</v>
      </c>
      <c r="C130" t="s">
        <v>166</v>
      </c>
      <c r="G130" s="22">
        <v>45282</v>
      </c>
      <c r="H130" s="22">
        <v>45281</v>
      </c>
      <c r="I130" s="22">
        <v>45289</v>
      </c>
      <c r="J130" s="21">
        <f t="shared" si="14"/>
        <v>0.19087999999999994</v>
      </c>
      <c r="M130" s="21">
        <f t="shared" si="15"/>
        <v>0.19087999999999994</v>
      </c>
      <c r="N130" s="21">
        <v>0.19087999999999994</v>
      </c>
      <c r="O130" s="23"/>
      <c r="P130" s="21"/>
      <c r="Q130" s="21">
        <f t="shared" si="16"/>
        <v>0.19087999999999994</v>
      </c>
      <c r="R130" s="21"/>
      <c r="S130" s="26"/>
      <c r="T130" s="25"/>
      <c r="U130" s="21">
        <f t="shared" si="19"/>
        <v>0</v>
      </c>
      <c r="V130" s="23"/>
      <c r="Z130" s="21"/>
      <c r="AA130" s="21"/>
      <c r="AJ130" s="21">
        <f t="shared" si="17"/>
        <v>0</v>
      </c>
      <c r="AN130" s="21">
        <f t="shared" si="18"/>
        <v>0</v>
      </c>
    </row>
    <row r="131" spans="1:40" x14ac:dyDescent="0.25">
      <c r="A131" t="s">
        <v>167</v>
      </c>
      <c r="B131" t="s">
        <v>168</v>
      </c>
      <c r="C131" t="s">
        <v>169</v>
      </c>
      <c r="G131" s="22">
        <v>45007</v>
      </c>
      <c r="H131" s="22">
        <v>45006</v>
      </c>
      <c r="I131" s="22">
        <v>45013</v>
      </c>
      <c r="J131" s="21">
        <f t="shared" si="14"/>
        <v>6.7839999999999984E-2</v>
      </c>
      <c r="M131" s="21">
        <f t="shared" si="15"/>
        <v>6.7839999999999984E-2</v>
      </c>
      <c r="N131" s="21">
        <v>6.7839999999999984E-2</v>
      </c>
      <c r="O131" s="23"/>
      <c r="P131" s="21"/>
      <c r="Q131" s="21">
        <f t="shared" si="16"/>
        <v>6.7839999999999984E-2</v>
      </c>
      <c r="R131" s="21"/>
      <c r="S131" s="26"/>
      <c r="T131" s="25"/>
      <c r="U131" s="21">
        <f t="shared" si="19"/>
        <v>0</v>
      </c>
      <c r="V131" s="23"/>
      <c r="Z131" s="21"/>
      <c r="AA131" s="21"/>
      <c r="AJ131" s="21">
        <f t="shared" si="17"/>
        <v>0</v>
      </c>
      <c r="AN131" s="21">
        <f t="shared" si="18"/>
        <v>0</v>
      </c>
    </row>
    <row r="132" spans="1:40" x14ac:dyDescent="0.25">
      <c r="A132" t="s">
        <v>167</v>
      </c>
      <c r="B132" t="s">
        <v>168</v>
      </c>
      <c r="C132" t="s">
        <v>169</v>
      </c>
      <c r="G132" s="22">
        <v>45099</v>
      </c>
      <c r="H132" s="22">
        <v>45098</v>
      </c>
      <c r="I132" s="22">
        <v>45105</v>
      </c>
      <c r="J132" s="21">
        <f t="shared" si="14"/>
        <v>0.16784000000000002</v>
      </c>
      <c r="M132" s="21">
        <f t="shared" si="15"/>
        <v>0.16784000000000002</v>
      </c>
      <c r="N132" s="21">
        <v>0.16784000000000002</v>
      </c>
      <c r="O132" s="23"/>
      <c r="P132" s="21"/>
      <c r="Q132" s="21">
        <f t="shared" si="16"/>
        <v>0.16784000000000002</v>
      </c>
      <c r="R132" s="21"/>
      <c r="S132" s="26"/>
      <c r="T132" s="25"/>
      <c r="U132" s="21">
        <f t="shared" si="19"/>
        <v>0</v>
      </c>
      <c r="V132" s="23"/>
      <c r="Z132" s="21"/>
      <c r="AA132" s="21"/>
      <c r="AJ132" s="21">
        <f t="shared" si="17"/>
        <v>0</v>
      </c>
      <c r="AN132" s="21">
        <f t="shared" si="18"/>
        <v>0</v>
      </c>
    </row>
    <row r="133" spans="1:40" x14ac:dyDescent="0.25">
      <c r="A133" t="s">
        <v>167</v>
      </c>
      <c r="B133" t="s">
        <v>168</v>
      </c>
      <c r="C133" t="s">
        <v>169</v>
      </c>
      <c r="G133" s="22">
        <v>45189</v>
      </c>
      <c r="H133" s="22">
        <v>45188</v>
      </c>
      <c r="I133" s="22">
        <v>45195</v>
      </c>
      <c r="J133" s="21">
        <f t="shared" si="14"/>
        <v>0.19132999999999994</v>
      </c>
      <c r="M133" s="21">
        <f t="shared" si="15"/>
        <v>0.19132999999999994</v>
      </c>
      <c r="N133" s="21">
        <v>0.19132999999999994</v>
      </c>
      <c r="O133" s="23"/>
      <c r="P133" s="21"/>
      <c r="Q133" s="21">
        <f t="shared" si="16"/>
        <v>0.19132999999999994</v>
      </c>
      <c r="R133" s="21"/>
      <c r="S133" s="26"/>
      <c r="T133" s="25"/>
      <c r="U133" s="21">
        <f t="shared" si="19"/>
        <v>0</v>
      </c>
      <c r="V133" s="23"/>
      <c r="Z133" s="21"/>
      <c r="AA133" s="21"/>
      <c r="AJ133" s="21">
        <f t="shared" si="17"/>
        <v>0</v>
      </c>
      <c r="AN133" s="21">
        <f t="shared" si="18"/>
        <v>0</v>
      </c>
    </row>
    <row r="134" spans="1:40" x14ac:dyDescent="0.25">
      <c r="A134" t="s">
        <v>167</v>
      </c>
      <c r="B134" t="s">
        <v>168</v>
      </c>
      <c r="C134" t="s">
        <v>169</v>
      </c>
      <c r="G134" s="22">
        <v>45282</v>
      </c>
      <c r="H134" s="22">
        <v>45281</v>
      </c>
      <c r="I134" s="22">
        <v>45289</v>
      </c>
      <c r="J134" s="21">
        <f t="shared" si="14"/>
        <v>0.22644999999999996</v>
      </c>
      <c r="M134" s="21">
        <f t="shared" si="15"/>
        <v>0.22644999999999996</v>
      </c>
      <c r="N134" s="21">
        <v>0.22644999999999996</v>
      </c>
      <c r="O134" s="23"/>
      <c r="P134" s="21"/>
      <c r="Q134" s="21">
        <f t="shared" si="16"/>
        <v>0.22644999999999996</v>
      </c>
      <c r="R134" s="21"/>
      <c r="S134" s="26"/>
      <c r="T134" s="25"/>
      <c r="U134" s="21">
        <f t="shared" si="19"/>
        <v>0</v>
      </c>
      <c r="V134" s="23"/>
      <c r="Z134" s="21"/>
      <c r="AA134" s="21"/>
      <c r="AJ134" s="21">
        <f t="shared" si="17"/>
        <v>0</v>
      </c>
      <c r="AN134" s="21">
        <f t="shared" si="18"/>
        <v>0</v>
      </c>
    </row>
    <row r="135" spans="1:40" x14ac:dyDescent="0.25">
      <c r="A135" t="s">
        <v>170</v>
      </c>
      <c r="B135" t="s">
        <v>171</v>
      </c>
      <c r="C135" t="s">
        <v>172</v>
      </c>
      <c r="G135" s="22">
        <v>45007</v>
      </c>
      <c r="H135" s="22">
        <v>45006</v>
      </c>
      <c r="I135" s="22">
        <v>45013</v>
      </c>
      <c r="J135" s="21">
        <f t="shared" si="14"/>
        <v>0.48742999999999997</v>
      </c>
      <c r="M135" s="21">
        <f t="shared" si="15"/>
        <v>0.48742999999999997</v>
      </c>
      <c r="N135" s="21">
        <v>0.48742999999999997</v>
      </c>
      <c r="O135" s="23"/>
      <c r="P135" s="21"/>
      <c r="Q135" s="21">
        <f t="shared" si="16"/>
        <v>0.48742999999999997</v>
      </c>
      <c r="R135" s="21">
        <f>+N135*0.6752</f>
        <v>0.32911273600000002</v>
      </c>
      <c r="S135" s="26"/>
      <c r="T135" s="25"/>
      <c r="U135" s="21">
        <f t="shared" si="19"/>
        <v>0.32911273600000002</v>
      </c>
      <c r="V135" s="23"/>
      <c r="Z135" s="21"/>
      <c r="AA135" s="21"/>
      <c r="AJ135" s="21">
        <f t="shared" si="17"/>
        <v>0</v>
      </c>
      <c r="AN135" s="21">
        <f t="shared" si="18"/>
        <v>0</v>
      </c>
    </row>
    <row r="136" spans="1:40" x14ac:dyDescent="0.25">
      <c r="A136" t="s">
        <v>170</v>
      </c>
      <c r="B136" t="s">
        <v>171</v>
      </c>
      <c r="C136" t="s">
        <v>172</v>
      </c>
      <c r="G136" s="22">
        <v>45099</v>
      </c>
      <c r="H136" s="22">
        <v>45098</v>
      </c>
      <c r="I136" s="22">
        <v>45105</v>
      </c>
      <c r="J136" s="21">
        <f t="shared" si="14"/>
        <v>0.53724999999999989</v>
      </c>
      <c r="M136" s="21">
        <f t="shared" si="15"/>
        <v>0.53724999999999989</v>
      </c>
      <c r="N136" s="21">
        <v>0.53724999999999989</v>
      </c>
      <c r="O136" s="23"/>
      <c r="P136" s="21"/>
      <c r="Q136" s="21">
        <f t="shared" si="16"/>
        <v>0.53724999999999989</v>
      </c>
      <c r="R136" s="21">
        <f>+N136*0.6752</f>
        <v>0.36275119999999994</v>
      </c>
      <c r="S136" s="26"/>
      <c r="T136" s="25"/>
      <c r="U136" s="21">
        <f t="shared" si="19"/>
        <v>0.36275119999999994</v>
      </c>
      <c r="V136" s="23"/>
      <c r="Z136" s="21"/>
      <c r="AA136" s="21"/>
      <c r="AJ136" s="21">
        <f t="shared" si="17"/>
        <v>0</v>
      </c>
      <c r="AN136" s="21">
        <f t="shared" si="18"/>
        <v>0</v>
      </c>
    </row>
    <row r="137" spans="1:40" x14ac:dyDescent="0.25">
      <c r="A137" t="s">
        <v>170</v>
      </c>
      <c r="B137" t="s">
        <v>171</v>
      </c>
      <c r="C137" t="s">
        <v>172</v>
      </c>
      <c r="G137" s="22">
        <v>45189</v>
      </c>
      <c r="H137" s="22">
        <v>45188</v>
      </c>
      <c r="I137" s="22">
        <v>45195</v>
      </c>
      <c r="J137" s="21">
        <f t="shared" si="14"/>
        <v>0.45383000000000001</v>
      </c>
      <c r="M137" s="21">
        <f t="shared" si="15"/>
        <v>0.45383000000000001</v>
      </c>
      <c r="N137" s="21">
        <v>0.45383000000000001</v>
      </c>
      <c r="O137" s="23"/>
      <c r="P137" s="21"/>
      <c r="Q137" s="21">
        <f t="shared" si="16"/>
        <v>0.45383000000000001</v>
      </c>
      <c r="R137" s="21">
        <f>+N137*0.6752</f>
        <v>0.30642601600000002</v>
      </c>
      <c r="S137" s="26"/>
      <c r="T137" s="25"/>
      <c r="U137" s="21">
        <f t="shared" si="19"/>
        <v>0.30642601600000002</v>
      </c>
      <c r="V137" s="23"/>
      <c r="Z137" s="21"/>
      <c r="AA137" s="21"/>
      <c r="AJ137" s="21">
        <f t="shared" si="17"/>
        <v>0</v>
      </c>
      <c r="AN137" s="21">
        <f t="shared" si="18"/>
        <v>0</v>
      </c>
    </row>
    <row r="138" spans="1:40" x14ac:dyDescent="0.25">
      <c r="A138" t="s">
        <v>170</v>
      </c>
      <c r="B138" t="s">
        <v>171</v>
      </c>
      <c r="C138" t="s">
        <v>172</v>
      </c>
      <c r="G138" s="22">
        <v>45282</v>
      </c>
      <c r="H138" s="22">
        <v>45281</v>
      </c>
      <c r="I138" s="22">
        <v>45289</v>
      </c>
      <c r="J138" s="21">
        <f t="shared" si="14"/>
        <v>0.57265999999999995</v>
      </c>
      <c r="M138" s="21">
        <f t="shared" si="15"/>
        <v>0.57265999999999995</v>
      </c>
      <c r="N138" s="21">
        <v>0.57265999999999995</v>
      </c>
      <c r="O138" s="23"/>
      <c r="P138" s="21"/>
      <c r="Q138" s="21">
        <f t="shared" si="16"/>
        <v>0.57265999999999995</v>
      </c>
      <c r="R138" s="21">
        <f>+N138*0.6752</f>
        <v>0.38666003199999999</v>
      </c>
      <c r="S138" s="26"/>
      <c r="T138" s="25"/>
      <c r="U138" s="21">
        <f t="shared" si="19"/>
        <v>0.38666003199999999</v>
      </c>
      <c r="V138" s="23"/>
      <c r="Z138" s="21"/>
      <c r="AA138" s="21"/>
      <c r="AJ138" s="21">
        <f t="shared" si="17"/>
        <v>0</v>
      </c>
      <c r="AN138" s="21">
        <f t="shared" si="18"/>
        <v>0</v>
      </c>
    </row>
    <row r="139" spans="1:40" x14ac:dyDescent="0.25">
      <c r="A139" t="s">
        <v>173</v>
      </c>
      <c r="B139" t="s">
        <v>174</v>
      </c>
      <c r="C139" t="s">
        <v>175</v>
      </c>
      <c r="G139" s="22">
        <v>45007</v>
      </c>
      <c r="H139" s="22">
        <v>45006</v>
      </c>
      <c r="I139" s="22">
        <v>45013</v>
      </c>
      <c r="J139" s="21">
        <f t="shared" si="14"/>
        <v>0.15178000000000003</v>
      </c>
      <c r="M139" s="21">
        <f t="shared" si="15"/>
        <v>0.15178000000000003</v>
      </c>
      <c r="N139" s="21">
        <v>0.15178000000000003</v>
      </c>
      <c r="O139" s="23"/>
      <c r="P139" s="21"/>
      <c r="Q139" s="21">
        <f t="shared" si="16"/>
        <v>0.15178000000000003</v>
      </c>
      <c r="R139" s="21">
        <f>+N139*0.6186</f>
        <v>9.3891108000000029E-2</v>
      </c>
      <c r="S139" s="26"/>
      <c r="T139" s="25"/>
      <c r="U139" s="21">
        <f t="shared" si="19"/>
        <v>9.3891108000000029E-2</v>
      </c>
      <c r="V139" s="23"/>
      <c r="Z139" s="21"/>
      <c r="AA139" s="21"/>
      <c r="AJ139" s="21">
        <f t="shared" si="17"/>
        <v>0</v>
      </c>
      <c r="AN139" s="21">
        <f t="shared" si="18"/>
        <v>0</v>
      </c>
    </row>
    <row r="140" spans="1:40" x14ac:dyDescent="0.25">
      <c r="A140" t="s">
        <v>173</v>
      </c>
      <c r="B140" t="s">
        <v>174</v>
      </c>
      <c r="C140" t="s">
        <v>175</v>
      </c>
      <c r="G140" s="22">
        <v>45099</v>
      </c>
      <c r="H140" s="22">
        <v>45098</v>
      </c>
      <c r="I140" s="22">
        <v>45105</v>
      </c>
      <c r="J140" s="21">
        <f t="shared" si="14"/>
        <v>1.306E-2</v>
      </c>
      <c r="M140" s="21">
        <f t="shared" si="15"/>
        <v>1.306E-2</v>
      </c>
      <c r="N140" s="21">
        <v>1.306E-2</v>
      </c>
      <c r="O140" s="23"/>
      <c r="P140" s="21"/>
      <c r="Q140" s="21">
        <f t="shared" si="16"/>
        <v>1.306E-2</v>
      </c>
      <c r="R140" s="21">
        <f>+N140*0.6186</f>
        <v>8.0789160000000002E-3</v>
      </c>
      <c r="S140" s="26"/>
      <c r="T140" s="25"/>
      <c r="U140" s="21">
        <f t="shared" si="19"/>
        <v>8.0789160000000002E-3</v>
      </c>
      <c r="V140" s="23"/>
      <c r="Z140" s="21"/>
      <c r="AA140" s="21"/>
      <c r="AJ140" s="21">
        <f t="shared" si="17"/>
        <v>0</v>
      </c>
      <c r="AN140" s="21">
        <f t="shared" si="18"/>
        <v>0</v>
      </c>
    </row>
    <row r="141" spans="1:40" x14ac:dyDescent="0.25">
      <c r="A141" t="s">
        <v>173</v>
      </c>
      <c r="B141" t="s">
        <v>174</v>
      </c>
      <c r="C141" t="s">
        <v>175</v>
      </c>
      <c r="G141" s="22">
        <v>45189</v>
      </c>
      <c r="H141" s="22">
        <v>45188</v>
      </c>
      <c r="I141" s="22">
        <v>45195</v>
      </c>
      <c r="J141" s="21">
        <f t="shared" si="14"/>
        <v>3.6200000000000003E-2</v>
      </c>
      <c r="M141" s="21">
        <f t="shared" si="15"/>
        <v>3.6200000000000003E-2</v>
      </c>
      <c r="N141" s="21">
        <v>3.6200000000000003E-2</v>
      </c>
      <c r="O141" s="23"/>
      <c r="P141" s="21"/>
      <c r="Q141" s="21">
        <f t="shared" si="16"/>
        <v>3.6200000000000003E-2</v>
      </c>
      <c r="R141" s="21">
        <f>+N141*0.6186</f>
        <v>2.2393320000000005E-2</v>
      </c>
      <c r="S141" s="26"/>
      <c r="T141" s="25"/>
      <c r="U141" s="21">
        <f t="shared" si="19"/>
        <v>2.2393320000000005E-2</v>
      </c>
      <c r="V141" s="23"/>
      <c r="Z141" s="21"/>
      <c r="AA141" s="21"/>
      <c r="AJ141" s="21">
        <f t="shared" si="17"/>
        <v>0</v>
      </c>
      <c r="AN141" s="21">
        <f t="shared" si="18"/>
        <v>0</v>
      </c>
    </row>
    <row r="142" spans="1:40" x14ac:dyDescent="0.25">
      <c r="A142" t="s">
        <v>173</v>
      </c>
      <c r="B142" t="s">
        <v>174</v>
      </c>
      <c r="C142" t="s">
        <v>175</v>
      </c>
      <c r="G142" s="22">
        <v>45282</v>
      </c>
      <c r="H142" s="22">
        <v>45281</v>
      </c>
      <c r="I142" s="22">
        <v>45289</v>
      </c>
      <c r="J142" s="21">
        <f t="shared" si="14"/>
        <v>3.6319999999999998E-2</v>
      </c>
      <c r="M142" s="21">
        <f t="shared" si="15"/>
        <v>3.6319999999999998E-2</v>
      </c>
      <c r="N142" s="21">
        <v>3.6319999999999998E-2</v>
      </c>
      <c r="O142" s="23"/>
      <c r="P142" s="21"/>
      <c r="Q142" s="21">
        <f t="shared" si="16"/>
        <v>3.6319999999999998E-2</v>
      </c>
      <c r="R142" s="21">
        <f>+N142*0.6186</f>
        <v>2.2467552000000002E-2</v>
      </c>
      <c r="S142" s="26"/>
      <c r="T142" s="25"/>
      <c r="U142" s="21">
        <f t="shared" si="19"/>
        <v>2.2467552000000002E-2</v>
      </c>
      <c r="V142" s="23"/>
      <c r="Z142" s="21"/>
      <c r="AA142" s="21"/>
      <c r="AJ142" s="21">
        <f t="shared" si="17"/>
        <v>0</v>
      </c>
      <c r="AN142" s="21">
        <f t="shared" si="18"/>
        <v>0</v>
      </c>
    </row>
    <row r="143" spans="1:40" x14ac:dyDescent="0.25">
      <c r="A143" t="s">
        <v>176</v>
      </c>
      <c r="B143" t="s">
        <v>177</v>
      </c>
      <c r="C143" t="s">
        <v>178</v>
      </c>
      <c r="G143" s="22">
        <v>45007</v>
      </c>
      <c r="H143" s="22">
        <v>45006</v>
      </c>
      <c r="I143" s="22">
        <v>45013</v>
      </c>
      <c r="J143" s="21">
        <f t="shared" si="14"/>
        <v>0.10224999999999999</v>
      </c>
      <c r="M143" s="21">
        <f t="shared" si="15"/>
        <v>0.10224999999999999</v>
      </c>
      <c r="N143" s="21">
        <v>0.10224999999999999</v>
      </c>
      <c r="O143" s="23"/>
      <c r="P143" s="21"/>
      <c r="Q143" s="21">
        <f t="shared" si="16"/>
        <v>0.10224999999999999</v>
      </c>
      <c r="R143" s="21">
        <f>+N143*0.7622</f>
        <v>7.7934949999999989E-2</v>
      </c>
      <c r="S143" s="26"/>
      <c r="T143" s="25"/>
      <c r="U143" s="21">
        <f t="shared" si="19"/>
        <v>7.7934949999999989E-2</v>
      </c>
      <c r="V143" s="23"/>
      <c r="Z143" s="21"/>
      <c r="AA143" s="21"/>
      <c r="AJ143" s="21">
        <f t="shared" si="17"/>
        <v>0</v>
      </c>
      <c r="AN143" s="21">
        <f t="shared" si="18"/>
        <v>0</v>
      </c>
    </row>
    <row r="144" spans="1:40" x14ac:dyDescent="0.25">
      <c r="A144" t="s">
        <v>176</v>
      </c>
      <c r="B144" t="s">
        <v>177</v>
      </c>
      <c r="C144" t="s">
        <v>178</v>
      </c>
      <c r="G144" s="22">
        <v>45099</v>
      </c>
      <c r="H144" s="22">
        <v>45098</v>
      </c>
      <c r="I144" s="22">
        <v>45105</v>
      </c>
      <c r="J144" s="21">
        <f t="shared" ref="J144:J207" si="20">+K144+L144+M144</f>
        <v>0.15117000000000003</v>
      </c>
      <c r="M144" s="21">
        <f t="shared" ref="M144:M207" si="21">+N144+O144+V144+Z144+AB144+AD144</f>
        <v>0.15117000000000003</v>
      </c>
      <c r="N144" s="21">
        <v>0.15117000000000003</v>
      </c>
      <c r="O144" s="23"/>
      <c r="P144" s="21"/>
      <c r="Q144" s="21">
        <f t="shared" ref="Q144:Q207" si="22">+N144+O144+P144</f>
        <v>0.15117000000000003</v>
      </c>
      <c r="R144" s="21">
        <f>+N144*0.7622</f>
        <v>0.11522177400000001</v>
      </c>
      <c r="S144" s="26"/>
      <c r="T144" s="25"/>
      <c r="U144" s="21">
        <f t="shared" si="19"/>
        <v>0.11522177400000001</v>
      </c>
      <c r="V144" s="23"/>
      <c r="Z144" s="21"/>
      <c r="AA144" s="21"/>
      <c r="AJ144" s="21">
        <f t="shared" ref="AJ144:AJ207" si="23">+AG144+AH144+AI144</f>
        <v>0</v>
      </c>
      <c r="AN144" s="21">
        <f t="shared" ref="AN144:AN207" si="24">+AK144+AL144+AM144</f>
        <v>0</v>
      </c>
    </row>
    <row r="145" spans="1:40" x14ac:dyDescent="0.25">
      <c r="A145" t="s">
        <v>176</v>
      </c>
      <c r="B145" t="s">
        <v>177</v>
      </c>
      <c r="C145" t="s">
        <v>178</v>
      </c>
      <c r="G145" s="22">
        <v>45189</v>
      </c>
      <c r="H145" s="22">
        <v>45188</v>
      </c>
      <c r="I145" s="22">
        <v>45195</v>
      </c>
      <c r="J145" s="21">
        <f t="shared" si="20"/>
        <v>0.14067999999999997</v>
      </c>
      <c r="M145" s="21">
        <f t="shared" si="21"/>
        <v>0.14067999999999997</v>
      </c>
      <c r="N145" s="21">
        <v>0.14067999999999997</v>
      </c>
      <c r="O145" s="23"/>
      <c r="P145" s="21"/>
      <c r="Q145" s="21">
        <f t="shared" si="22"/>
        <v>0.14067999999999997</v>
      </c>
      <c r="R145" s="21">
        <f>+N145*0.7622</f>
        <v>0.10722629599999997</v>
      </c>
      <c r="S145" s="26"/>
      <c r="T145" s="25"/>
      <c r="U145" s="21">
        <f t="shared" si="19"/>
        <v>0.10722629599999997</v>
      </c>
      <c r="V145" s="23"/>
      <c r="Z145" s="21"/>
      <c r="AA145" s="21"/>
      <c r="AJ145" s="21">
        <f t="shared" si="23"/>
        <v>0</v>
      </c>
      <c r="AN145" s="21">
        <f t="shared" si="24"/>
        <v>0</v>
      </c>
    </row>
    <row r="146" spans="1:40" x14ac:dyDescent="0.25">
      <c r="A146" t="s">
        <v>176</v>
      </c>
      <c r="B146" t="s">
        <v>177</v>
      </c>
      <c r="C146" t="s">
        <v>178</v>
      </c>
      <c r="G146" s="22">
        <v>45282</v>
      </c>
      <c r="H146" s="22">
        <v>45281</v>
      </c>
      <c r="I146" s="22">
        <v>45289</v>
      </c>
      <c r="J146" s="21">
        <f t="shared" si="20"/>
        <v>0.15895999999999999</v>
      </c>
      <c r="M146" s="21">
        <f t="shared" si="21"/>
        <v>0.15895999999999999</v>
      </c>
      <c r="N146" s="21">
        <v>0.15895999999999999</v>
      </c>
      <c r="O146" s="23"/>
      <c r="P146" s="21"/>
      <c r="Q146" s="21">
        <f t="shared" si="22"/>
        <v>0.15895999999999999</v>
      </c>
      <c r="R146" s="21">
        <f>+N146*0.7622</f>
        <v>0.12115931199999999</v>
      </c>
      <c r="S146" s="26"/>
      <c r="T146" s="25"/>
      <c r="U146" s="21">
        <f t="shared" si="19"/>
        <v>0.12115931199999999</v>
      </c>
      <c r="V146" s="23"/>
      <c r="Z146" s="21"/>
      <c r="AA146" s="21"/>
      <c r="AJ146" s="21">
        <f t="shared" si="23"/>
        <v>0</v>
      </c>
      <c r="AN146" s="21">
        <f t="shared" si="24"/>
        <v>0</v>
      </c>
    </row>
    <row r="147" spans="1:40" x14ac:dyDescent="0.25">
      <c r="A147" t="s">
        <v>179</v>
      </c>
      <c r="B147" t="s">
        <v>180</v>
      </c>
      <c r="C147" t="s">
        <v>181</v>
      </c>
      <c r="G147" s="22">
        <v>45007</v>
      </c>
      <c r="H147" s="22">
        <v>45006</v>
      </c>
      <c r="I147" s="22">
        <v>45013</v>
      </c>
      <c r="J147" s="21">
        <f t="shared" si="20"/>
        <v>0.10705000000000003</v>
      </c>
      <c r="M147" s="21">
        <f t="shared" si="21"/>
        <v>0.10705000000000003</v>
      </c>
      <c r="N147" s="21">
        <v>0.10705000000000003</v>
      </c>
      <c r="O147" s="23"/>
      <c r="P147" s="21"/>
      <c r="Q147" s="21">
        <f t="shared" si="22"/>
        <v>0.10705000000000003</v>
      </c>
      <c r="R147" s="21"/>
      <c r="S147" s="26"/>
      <c r="T147" s="25"/>
      <c r="U147" s="21">
        <f t="shared" si="19"/>
        <v>0</v>
      </c>
      <c r="V147" s="23"/>
      <c r="Z147" s="21"/>
      <c r="AA147" s="21"/>
      <c r="AJ147" s="21">
        <f t="shared" si="23"/>
        <v>0</v>
      </c>
      <c r="AN147" s="21">
        <f t="shared" si="24"/>
        <v>0</v>
      </c>
    </row>
    <row r="148" spans="1:40" x14ac:dyDescent="0.25">
      <c r="A148" t="s">
        <v>179</v>
      </c>
      <c r="B148" t="s">
        <v>180</v>
      </c>
      <c r="C148" t="s">
        <v>181</v>
      </c>
      <c r="G148" s="22">
        <v>45099</v>
      </c>
      <c r="H148" s="22">
        <v>45098</v>
      </c>
      <c r="I148" s="22">
        <v>45105</v>
      </c>
      <c r="J148" s="21">
        <f t="shared" si="20"/>
        <v>5.1749999999999997E-2</v>
      </c>
      <c r="M148" s="21">
        <f t="shared" si="21"/>
        <v>5.1749999999999997E-2</v>
      </c>
      <c r="N148" s="21">
        <v>5.1749999999999997E-2</v>
      </c>
      <c r="O148" s="23"/>
      <c r="P148" s="21"/>
      <c r="Q148" s="21">
        <f t="shared" si="22"/>
        <v>5.1749999999999997E-2</v>
      </c>
      <c r="R148" s="21"/>
      <c r="S148" s="26"/>
      <c r="T148" s="25"/>
      <c r="U148" s="21">
        <f t="shared" si="19"/>
        <v>0</v>
      </c>
      <c r="V148" s="23"/>
      <c r="Z148" s="21"/>
      <c r="AA148" s="21"/>
      <c r="AJ148" s="21">
        <f t="shared" si="23"/>
        <v>0</v>
      </c>
      <c r="AN148" s="21">
        <f t="shared" si="24"/>
        <v>0</v>
      </c>
    </row>
    <row r="149" spans="1:40" x14ac:dyDescent="0.25">
      <c r="A149" t="s">
        <v>179</v>
      </c>
      <c r="B149" t="s">
        <v>180</v>
      </c>
      <c r="C149" t="s">
        <v>181</v>
      </c>
      <c r="G149" s="22">
        <v>45189</v>
      </c>
      <c r="H149" s="22">
        <v>45188</v>
      </c>
      <c r="I149" s="22">
        <v>45195</v>
      </c>
      <c r="J149" s="21">
        <f t="shared" si="20"/>
        <v>8.134000000000001E-2</v>
      </c>
      <c r="M149" s="21">
        <f t="shared" si="21"/>
        <v>8.134000000000001E-2</v>
      </c>
      <c r="N149" s="21">
        <v>8.134000000000001E-2</v>
      </c>
      <c r="O149" s="23"/>
      <c r="P149" s="21"/>
      <c r="Q149" s="21">
        <f t="shared" si="22"/>
        <v>8.134000000000001E-2</v>
      </c>
      <c r="R149" s="21"/>
      <c r="S149" s="26"/>
      <c r="T149" s="25"/>
      <c r="U149" s="21">
        <f t="shared" si="19"/>
        <v>0</v>
      </c>
      <c r="V149" s="23"/>
      <c r="Z149" s="21"/>
      <c r="AA149" s="21"/>
      <c r="AJ149" s="21">
        <f t="shared" si="23"/>
        <v>0</v>
      </c>
      <c r="AN149" s="21">
        <f t="shared" si="24"/>
        <v>0</v>
      </c>
    </row>
    <row r="150" spans="1:40" x14ac:dyDescent="0.25">
      <c r="A150" t="s">
        <v>179</v>
      </c>
      <c r="B150" t="s">
        <v>180</v>
      </c>
      <c r="C150" t="s">
        <v>181</v>
      </c>
      <c r="G150" s="22">
        <v>45282</v>
      </c>
      <c r="H150" s="22">
        <v>45281</v>
      </c>
      <c r="I150" s="22">
        <v>45289</v>
      </c>
      <c r="J150" s="21">
        <f t="shared" si="20"/>
        <v>2.4299999999999999E-2</v>
      </c>
      <c r="M150" s="21">
        <f t="shared" si="21"/>
        <v>2.4299999999999999E-2</v>
      </c>
      <c r="N150" s="21">
        <v>2.4299999999999999E-2</v>
      </c>
      <c r="O150" s="23"/>
      <c r="P150" s="21"/>
      <c r="Q150" s="21">
        <f t="shared" si="22"/>
        <v>2.4299999999999999E-2</v>
      </c>
      <c r="R150" s="21"/>
      <c r="S150" s="26"/>
      <c r="T150" s="25"/>
      <c r="U150" s="21">
        <f t="shared" si="19"/>
        <v>0</v>
      </c>
      <c r="V150" s="23"/>
      <c r="Z150" s="21"/>
      <c r="AA150" s="21"/>
      <c r="AJ150" s="21">
        <f t="shared" si="23"/>
        <v>0</v>
      </c>
      <c r="AN150" s="21">
        <f t="shared" si="24"/>
        <v>0</v>
      </c>
    </row>
    <row r="151" spans="1:40" x14ac:dyDescent="0.25">
      <c r="A151" t="s">
        <v>182</v>
      </c>
      <c r="B151" t="s">
        <v>183</v>
      </c>
      <c r="C151" t="s">
        <v>184</v>
      </c>
      <c r="G151" s="22">
        <v>45007</v>
      </c>
      <c r="H151" s="22">
        <v>45006</v>
      </c>
      <c r="I151" s="22">
        <v>45013</v>
      </c>
      <c r="J151" s="21">
        <f t="shared" si="20"/>
        <v>0.16826000000000005</v>
      </c>
      <c r="M151" s="21">
        <f t="shared" si="21"/>
        <v>0.16826000000000005</v>
      </c>
      <c r="N151" s="21">
        <v>0.16826000000000005</v>
      </c>
      <c r="O151" s="23"/>
      <c r="P151" s="21"/>
      <c r="Q151" s="21">
        <f t="shared" si="22"/>
        <v>0.16826000000000005</v>
      </c>
      <c r="R151" s="21">
        <f>+N151*0.1204</f>
        <v>2.0258504000000004E-2</v>
      </c>
      <c r="S151" s="26"/>
      <c r="T151" s="25"/>
      <c r="U151" s="21">
        <f t="shared" si="19"/>
        <v>2.0258504000000004E-2</v>
      </c>
      <c r="V151" s="23"/>
      <c r="Z151" s="21"/>
      <c r="AA151" s="21"/>
      <c r="AJ151" s="21">
        <f t="shared" si="23"/>
        <v>0</v>
      </c>
      <c r="AN151" s="21">
        <f t="shared" si="24"/>
        <v>0</v>
      </c>
    </row>
    <row r="152" spans="1:40" x14ac:dyDescent="0.25">
      <c r="A152" t="s">
        <v>182</v>
      </c>
      <c r="B152" t="s">
        <v>183</v>
      </c>
      <c r="C152" t="s">
        <v>184</v>
      </c>
      <c r="G152" s="22">
        <v>45099</v>
      </c>
      <c r="H152" s="22">
        <v>45098</v>
      </c>
      <c r="I152" s="22">
        <v>45105</v>
      </c>
      <c r="J152" s="21">
        <f t="shared" si="20"/>
        <v>0.12809000000000004</v>
      </c>
      <c r="M152" s="21">
        <f t="shared" si="21"/>
        <v>0.12809000000000004</v>
      </c>
      <c r="N152" s="21">
        <v>0.12809000000000004</v>
      </c>
      <c r="O152" s="23"/>
      <c r="P152" s="21"/>
      <c r="Q152" s="21">
        <f t="shared" si="22"/>
        <v>0.12809000000000004</v>
      </c>
      <c r="R152" s="21">
        <f>+N152*0.1204</f>
        <v>1.5422036000000004E-2</v>
      </c>
      <c r="S152" s="26"/>
      <c r="T152" s="25"/>
      <c r="U152" s="21">
        <f t="shared" si="19"/>
        <v>1.5422036000000004E-2</v>
      </c>
      <c r="V152" s="23"/>
      <c r="Z152" s="21"/>
      <c r="AA152" s="21"/>
      <c r="AJ152" s="21">
        <f t="shared" si="23"/>
        <v>0</v>
      </c>
      <c r="AN152" s="21">
        <f t="shared" si="24"/>
        <v>0</v>
      </c>
    </row>
    <row r="153" spans="1:40" x14ac:dyDescent="0.25">
      <c r="A153" t="s">
        <v>182</v>
      </c>
      <c r="B153" t="s">
        <v>183</v>
      </c>
      <c r="C153" t="s">
        <v>184</v>
      </c>
      <c r="G153" s="22">
        <v>45189</v>
      </c>
      <c r="H153" s="22">
        <v>45188</v>
      </c>
      <c r="I153" s="22">
        <v>45195</v>
      </c>
      <c r="J153" s="21">
        <f t="shared" si="20"/>
        <v>0.13155</v>
      </c>
      <c r="M153" s="21">
        <f t="shared" si="21"/>
        <v>0.13155</v>
      </c>
      <c r="N153" s="21">
        <v>0.13155</v>
      </c>
      <c r="O153" s="23"/>
      <c r="P153" s="21"/>
      <c r="Q153" s="21">
        <f t="shared" si="22"/>
        <v>0.13155</v>
      </c>
      <c r="R153" s="21">
        <f>+N153*0.1204</f>
        <v>1.5838619999999998E-2</v>
      </c>
      <c r="S153" s="26"/>
      <c r="T153" s="25"/>
      <c r="U153" s="21">
        <f t="shared" si="19"/>
        <v>1.5838619999999998E-2</v>
      </c>
      <c r="V153" s="23"/>
      <c r="Z153" s="21"/>
      <c r="AA153" s="21"/>
      <c r="AJ153" s="21">
        <f t="shared" si="23"/>
        <v>0</v>
      </c>
      <c r="AN153" s="21">
        <f t="shared" si="24"/>
        <v>0</v>
      </c>
    </row>
    <row r="154" spans="1:40" x14ac:dyDescent="0.25">
      <c r="A154" t="s">
        <v>182</v>
      </c>
      <c r="B154" t="s">
        <v>183</v>
      </c>
      <c r="C154" t="s">
        <v>184</v>
      </c>
      <c r="G154" s="22">
        <v>45282</v>
      </c>
      <c r="H154" s="22">
        <v>45281</v>
      </c>
      <c r="I154" s="22">
        <v>45289</v>
      </c>
      <c r="J154" s="21">
        <f t="shared" si="20"/>
        <v>0.12073</v>
      </c>
      <c r="M154" s="21">
        <f t="shared" si="21"/>
        <v>0.12073</v>
      </c>
      <c r="N154" s="21">
        <v>0.12073</v>
      </c>
      <c r="O154" s="23"/>
      <c r="P154" s="21"/>
      <c r="Q154" s="21">
        <f t="shared" si="22"/>
        <v>0.12073</v>
      </c>
      <c r="R154" s="21">
        <f>+N154*0.1204</f>
        <v>1.4535892E-2</v>
      </c>
      <c r="S154" s="26"/>
      <c r="T154" s="25"/>
      <c r="U154" s="21">
        <f t="shared" si="19"/>
        <v>1.4535892E-2</v>
      </c>
      <c r="V154" s="23"/>
      <c r="Z154" s="21"/>
      <c r="AA154" s="21"/>
      <c r="AJ154" s="21">
        <f t="shared" si="23"/>
        <v>0</v>
      </c>
      <c r="AN154" s="21">
        <f t="shared" si="24"/>
        <v>0</v>
      </c>
    </row>
    <row r="155" spans="1:40" x14ac:dyDescent="0.25">
      <c r="A155" t="s">
        <v>185</v>
      </c>
      <c r="B155" t="s">
        <v>186</v>
      </c>
      <c r="C155" t="s">
        <v>187</v>
      </c>
      <c r="G155" s="22">
        <v>45007</v>
      </c>
      <c r="H155" s="22">
        <v>45006</v>
      </c>
      <c r="I155" s="22">
        <v>45013</v>
      </c>
      <c r="J155" s="21">
        <f t="shared" si="20"/>
        <v>0.10482</v>
      </c>
      <c r="M155" s="21">
        <f t="shared" si="21"/>
        <v>0.10482</v>
      </c>
      <c r="N155" s="21">
        <v>0.10482</v>
      </c>
      <c r="O155" s="23"/>
      <c r="P155" s="21"/>
      <c r="Q155" s="21">
        <f t="shared" si="22"/>
        <v>0.10482</v>
      </c>
      <c r="R155" s="21">
        <f>+N155*0.7417</f>
        <v>7.7744993999999998E-2</v>
      </c>
      <c r="S155" s="26"/>
      <c r="T155" s="25"/>
      <c r="U155" s="21">
        <f t="shared" si="19"/>
        <v>7.7744993999999998E-2</v>
      </c>
      <c r="V155" s="23"/>
      <c r="Z155" s="21"/>
      <c r="AA155" s="21"/>
      <c r="AJ155" s="21">
        <f t="shared" si="23"/>
        <v>0</v>
      </c>
      <c r="AN155" s="21">
        <f t="shared" si="24"/>
        <v>0</v>
      </c>
    </row>
    <row r="156" spans="1:40" x14ac:dyDescent="0.25">
      <c r="A156" t="s">
        <v>185</v>
      </c>
      <c r="B156" t="s">
        <v>186</v>
      </c>
      <c r="C156" t="s">
        <v>187</v>
      </c>
      <c r="G156" s="22">
        <v>45099</v>
      </c>
      <c r="H156" s="22">
        <v>45098</v>
      </c>
      <c r="I156" s="22">
        <v>45105</v>
      </c>
      <c r="J156" s="21">
        <f t="shared" si="20"/>
        <v>0.2112</v>
      </c>
      <c r="M156" s="21">
        <f t="shared" si="21"/>
        <v>0.2112</v>
      </c>
      <c r="N156" s="21">
        <v>0.2112</v>
      </c>
      <c r="O156" s="23"/>
      <c r="P156" s="21"/>
      <c r="Q156" s="21">
        <f t="shared" si="22"/>
        <v>0.2112</v>
      </c>
      <c r="R156" s="21">
        <f>+N156*0.7417</f>
        <v>0.15664704000000002</v>
      </c>
      <c r="S156" s="26"/>
      <c r="T156" s="25"/>
      <c r="U156" s="21">
        <f t="shared" si="19"/>
        <v>0.15664704000000002</v>
      </c>
      <c r="V156" s="23"/>
      <c r="Z156" s="21"/>
      <c r="AA156" s="21"/>
      <c r="AJ156" s="21">
        <f t="shared" si="23"/>
        <v>0</v>
      </c>
      <c r="AN156" s="21">
        <f t="shared" si="24"/>
        <v>0</v>
      </c>
    </row>
    <row r="157" spans="1:40" x14ac:dyDescent="0.25">
      <c r="A157" t="s">
        <v>185</v>
      </c>
      <c r="B157" t="s">
        <v>186</v>
      </c>
      <c r="C157" t="s">
        <v>187</v>
      </c>
      <c r="G157" s="22">
        <v>45189</v>
      </c>
      <c r="H157" s="22">
        <v>45188</v>
      </c>
      <c r="I157" s="22">
        <v>45195</v>
      </c>
      <c r="J157" s="21">
        <f t="shared" si="20"/>
        <v>4.018E-2</v>
      </c>
      <c r="M157" s="21">
        <f t="shared" si="21"/>
        <v>4.018E-2</v>
      </c>
      <c r="N157" s="21">
        <v>4.018E-2</v>
      </c>
      <c r="O157" s="23"/>
      <c r="P157" s="21"/>
      <c r="Q157" s="21">
        <f t="shared" si="22"/>
        <v>4.018E-2</v>
      </c>
      <c r="R157" s="21">
        <f>+N157*0.7417</f>
        <v>2.9801506000000002E-2</v>
      </c>
      <c r="S157" s="26"/>
      <c r="T157" s="25"/>
      <c r="U157" s="21">
        <f t="shared" si="19"/>
        <v>2.9801506000000002E-2</v>
      </c>
      <c r="V157" s="23"/>
      <c r="Z157" s="21"/>
      <c r="AA157" s="21"/>
      <c r="AJ157" s="21">
        <f t="shared" si="23"/>
        <v>0</v>
      </c>
      <c r="AN157" s="21">
        <f t="shared" si="24"/>
        <v>0</v>
      </c>
    </row>
    <row r="158" spans="1:40" x14ac:dyDescent="0.25">
      <c r="A158" t="s">
        <v>185</v>
      </c>
      <c r="B158" t="s">
        <v>186</v>
      </c>
      <c r="C158" t="s">
        <v>187</v>
      </c>
      <c r="G158" s="22">
        <v>45282</v>
      </c>
      <c r="H158" s="22">
        <v>45281</v>
      </c>
      <c r="I158" s="22">
        <v>45289</v>
      </c>
      <c r="J158" s="21">
        <f t="shared" si="20"/>
        <v>0.27709</v>
      </c>
      <c r="M158" s="21">
        <f t="shared" si="21"/>
        <v>0.27709</v>
      </c>
      <c r="N158" s="21">
        <v>0.27709</v>
      </c>
      <c r="O158" s="23"/>
      <c r="P158" s="21"/>
      <c r="Q158" s="21">
        <f t="shared" si="22"/>
        <v>0.27709</v>
      </c>
      <c r="R158" s="21">
        <f>+N158*0.7417</f>
        <v>0.20551765300000002</v>
      </c>
      <c r="S158" s="26"/>
      <c r="T158" s="25"/>
      <c r="U158" s="21">
        <f t="shared" si="19"/>
        <v>0.20551765300000002</v>
      </c>
      <c r="V158" s="23"/>
      <c r="Z158" s="21"/>
      <c r="AA158" s="21"/>
      <c r="AJ158" s="21">
        <f t="shared" si="23"/>
        <v>0</v>
      </c>
      <c r="AN158" s="21">
        <f t="shared" si="24"/>
        <v>0</v>
      </c>
    </row>
    <row r="159" spans="1:40" x14ac:dyDescent="0.25">
      <c r="A159" t="s">
        <v>188</v>
      </c>
      <c r="B159" t="s">
        <v>189</v>
      </c>
      <c r="C159" t="s">
        <v>190</v>
      </c>
      <c r="G159" s="22">
        <v>45007</v>
      </c>
      <c r="H159" s="22">
        <v>45006</v>
      </c>
      <c r="I159" s="22">
        <v>45013</v>
      </c>
      <c r="J159" s="21">
        <f t="shared" si="20"/>
        <v>0.1522</v>
      </c>
      <c r="M159" s="21">
        <f t="shared" si="21"/>
        <v>0.1522</v>
      </c>
      <c r="N159" s="21">
        <v>0.1522</v>
      </c>
      <c r="O159" s="23"/>
      <c r="P159" s="21"/>
      <c r="Q159" s="21">
        <f t="shared" si="22"/>
        <v>0.1522</v>
      </c>
      <c r="R159" s="21"/>
      <c r="S159" s="26"/>
      <c r="T159" s="25"/>
      <c r="U159" s="21">
        <f t="shared" si="19"/>
        <v>0</v>
      </c>
      <c r="V159" s="23"/>
      <c r="Z159" s="21"/>
      <c r="AA159" s="21"/>
      <c r="AJ159" s="21">
        <f t="shared" si="23"/>
        <v>0</v>
      </c>
      <c r="AN159" s="21">
        <f t="shared" si="24"/>
        <v>0</v>
      </c>
    </row>
    <row r="160" spans="1:40" x14ac:dyDescent="0.25">
      <c r="A160" t="s">
        <v>188</v>
      </c>
      <c r="B160" t="s">
        <v>189</v>
      </c>
      <c r="C160" t="s">
        <v>190</v>
      </c>
      <c r="G160" s="22">
        <v>45099</v>
      </c>
      <c r="H160" s="22">
        <v>45098</v>
      </c>
      <c r="I160" s="22">
        <v>45105</v>
      </c>
      <c r="J160" s="21">
        <f t="shared" si="20"/>
        <v>0.12436</v>
      </c>
      <c r="M160" s="21">
        <f t="shared" si="21"/>
        <v>0.12436</v>
      </c>
      <c r="N160" s="21">
        <v>0.12436</v>
      </c>
      <c r="O160" s="23"/>
      <c r="P160" s="21"/>
      <c r="Q160" s="21">
        <f t="shared" si="22"/>
        <v>0.12436</v>
      </c>
      <c r="R160" s="21"/>
      <c r="S160" s="26"/>
      <c r="T160" s="25"/>
      <c r="U160" s="21">
        <f t="shared" si="19"/>
        <v>0</v>
      </c>
      <c r="V160" s="23"/>
      <c r="Z160" s="21"/>
      <c r="AA160" s="21"/>
      <c r="AJ160" s="21">
        <f t="shared" si="23"/>
        <v>0</v>
      </c>
      <c r="AN160" s="21">
        <f t="shared" si="24"/>
        <v>0</v>
      </c>
    </row>
    <row r="161" spans="1:40" x14ac:dyDescent="0.25">
      <c r="A161" t="s">
        <v>188</v>
      </c>
      <c r="B161" t="s">
        <v>189</v>
      </c>
      <c r="C161" t="s">
        <v>190</v>
      </c>
      <c r="G161" s="22">
        <v>45189</v>
      </c>
      <c r="H161" s="22">
        <v>45188</v>
      </c>
      <c r="I161" s="22">
        <v>45195</v>
      </c>
      <c r="J161" s="21">
        <f t="shared" si="20"/>
        <v>0.12890999999999997</v>
      </c>
      <c r="M161" s="21">
        <f t="shared" si="21"/>
        <v>0.12890999999999997</v>
      </c>
      <c r="N161" s="21">
        <v>0.12890999999999997</v>
      </c>
      <c r="O161" s="23"/>
      <c r="P161" s="21"/>
      <c r="Q161" s="21">
        <f t="shared" si="22"/>
        <v>0.12890999999999997</v>
      </c>
      <c r="R161" s="21"/>
      <c r="S161" s="26"/>
      <c r="T161" s="25"/>
      <c r="U161" s="21">
        <f t="shared" si="19"/>
        <v>0</v>
      </c>
      <c r="V161" s="23"/>
      <c r="Z161" s="21"/>
      <c r="AA161" s="21"/>
      <c r="AJ161" s="21">
        <f t="shared" si="23"/>
        <v>0</v>
      </c>
      <c r="AN161" s="21">
        <f t="shared" si="24"/>
        <v>0</v>
      </c>
    </row>
    <row r="162" spans="1:40" x14ac:dyDescent="0.25">
      <c r="A162" t="s">
        <v>188</v>
      </c>
      <c r="B162" t="s">
        <v>189</v>
      </c>
      <c r="C162" t="s">
        <v>190</v>
      </c>
      <c r="G162" s="22">
        <v>45282</v>
      </c>
      <c r="H162" s="22">
        <v>45281</v>
      </c>
      <c r="I162" s="22">
        <v>45289</v>
      </c>
      <c r="J162" s="21">
        <f t="shared" si="20"/>
        <v>6.9919999999999996E-2</v>
      </c>
      <c r="M162" s="21">
        <f t="shared" si="21"/>
        <v>6.9919999999999996E-2</v>
      </c>
      <c r="N162" s="21">
        <v>6.9919999999999996E-2</v>
      </c>
      <c r="O162" s="23"/>
      <c r="P162" s="21"/>
      <c r="Q162" s="21">
        <f t="shared" si="22"/>
        <v>6.9919999999999996E-2</v>
      </c>
      <c r="R162" s="21"/>
      <c r="S162" s="26"/>
      <c r="T162" s="25"/>
      <c r="U162" s="21">
        <f t="shared" si="19"/>
        <v>0</v>
      </c>
      <c r="V162" s="23"/>
      <c r="Z162" s="21"/>
      <c r="AA162" s="21"/>
      <c r="AJ162" s="21">
        <f t="shared" si="23"/>
        <v>0</v>
      </c>
      <c r="AN162" s="21">
        <f t="shared" si="24"/>
        <v>0</v>
      </c>
    </row>
    <row r="163" spans="1:40" x14ac:dyDescent="0.25">
      <c r="A163" t="s">
        <v>191</v>
      </c>
      <c r="B163" t="s">
        <v>192</v>
      </c>
      <c r="C163" t="s">
        <v>193</v>
      </c>
      <c r="G163" s="22">
        <v>45007</v>
      </c>
      <c r="H163" s="22">
        <v>45006</v>
      </c>
      <c r="I163" s="22">
        <v>45013</v>
      </c>
      <c r="J163" s="21">
        <f t="shared" si="20"/>
        <v>0.33911000000000002</v>
      </c>
      <c r="M163" s="21">
        <f t="shared" si="21"/>
        <v>0.33911000000000002</v>
      </c>
      <c r="N163" s="21">
        <v>0.33911000000000002</v>
      </c>
      <c r="O163" s="23"/>
      <c r="P163" s="21"/>
      <c r="Q163" s="21">
        <f t="shared" si="22"/>
        <v>0.33911000000000002</v>
      </c>
      <c r="R163" s="21">
        <f>+N163*0.0345</f>
        <v>1.1699295000000002E-2</v>
      </c>
      <c r="S163" s="26"/>
      <c r="T163" s="25"/>
      <c r="U163" s="21">
        <f t="shared" si="19"/>
        <v>1.1699295000000002E-2</v>
      </c>
      <c r="V163" s="23"/>
      <c r="Z163" s="21"/>
      <c r="AA163" s="21"/>
      <c r="AJ163" s="21">
        <f t="shared" si="23"/>
        <v>0</v>
      </c>
      <c r="AN163" s="21">
        <f t="shared" si="24"/>
        <v>0</v>
      </c>
    </row>
    <row r="164" spans="1:40" x14ac:dyDescent="0.25">
      <c r="A164" t="s">
        <v>191</v>
      </c>
      <c r="B164" t="s">
        <v>192</v>
      </c>
      <c r="C164" t="s">
        <v>193</v>
      </c>
      <c r="G164" s="22">
        <v>45099</v>
      </c>
      <c r="H164" s="22">
        <v>45098</v>
      </c>
      <c r="I164" s="22">
        <v>45105</v>
      </c>
      <c r="J164" s="21">
        <f t="shared" si="20"/>
        <v>0.29784000000000005</v>
      </c>
      <c r="M164" s="21">
        <f t="shared" si="21"/>
        <v>0.29784000000000005</v>
      </c>
      <c r="N164" s="21">
        <v>0.29784000000000005</v>
      </c>
      <c r="O164" s="23"/>
      <c r="P164" s="21"/>
      <c r="Q164" s="21">
        <f t="shared" si="22"/>
        <v>0.29784000000000005</v>
      </c>
      <c r="R164" s="21">
        <f>+N164*0.0345</f>
        <v>1.0275480000000002E-2</v>
      </c>
      <c r="S164" s="26"/>
      <c r="T164" s="25"/>
      <c r="U164" s="21">
        <f t="shared" si="19"/>
        <v>1.0275480000000002E-2</v>
      </c>
      <c r="V164" s="23"/>
      <c r="Z164" s="21"/>
      <c r="AA164" s="21"/>
      <c r="AJ164" s="21">
        <f t="shared" si="23"/>
        <v>0</v>
      </c>
      <c r="AN164" s="21">
        <f t="shared" si="24"/>
        <v>0</v>
      </c>
    </row>
    <row r="165" spans="1:40" x14ac:dyDescent="0.25">
      <c r="A165" t="s">
        <v>191</v>
      </c>
      <c r="B165" t="s">
        <v>192</v>
      </c>
      <c r="C165" t="s">
        <v>193</v>
      </c>
      <c r="G165" s="22">
        <v>45189</v>
      </c>
      <c r="H165" s="22">
        <v>45188</v>
      </c>
      <c r="I165" s="22">
        <v>45195</v>
      </c>
      <c r="J165" s="21">
        <f t="shared" si="20"/>
        <v>0.29680000000000001</v>
      </c>
      <c r="M165" s="21">
        <f t="shared" si="21"/>
        <v>0.29680000000000001</v>
      </c>
      <c r="N165" s="21">
        <v>0.29680000000000001</v>
      </c>
      <c r="O165" s="23"/>
      <c r="P165" s="21"/>
      <c r="Q165" s="21">
        <f t="shared" si="22"/>
        <v>0.29680000000000001</v>
      </c>
      <c r="R165" s="21">
        <f>+N165*0.0345</f>
        <v>1.0239600000000001E-2</v>
      </c>
      <c r="S165" s="26"/>
      <c r="T165" s="25"/>
      <c r="U165" s="21">
        <f t="shared" si="19"/>
        <v>1.0239600000000001E-2</v>
      </c>
      <c r="V165" s="23"/>
      <c r="Z165" s="21"/>
      <c r="AA165" s="21"/>
      <c r="AJ165" s="21">
        <f t="shared" si="23"/>
        <v>0</v>
      </c>
      <c r="AN165" s="21">
        <f t="shared" si="24"/>
        <v>0</v>
      </c>
    </row>
    <row r="166" spans="1:40" x14ac:dyDescent="0.25">
      <c r="A166" t="s">
        <v>191</v>
      </c>
      <c r="B166" t="s">
        <v>192</v>
      </c>
      <c r="C166" t="s">
        <v>193</v>
      </c>
      <c r="G166" s="22">
        <v>45282</v>
      </c>
      <c r="H166" s="22">
        <v>45281</v>
      </c>
      <c r="I166" s="22">
        <v>45289</v>
      </c>
      <c r="J166" s="21">
        <f t="shared" si="20"/>
        <v>0.14246999999999999</v>
      </c>
      <c r="M166" s="21">
        <f t="shared" si="21"/>
        <v>0.14246999999999999</v>
      </c>
      <c r="N166" s="21">
        <v>0.14246999999999999</v>
      </c>
      <c r="O166" s="23"/>
      <c r="P166" s="21"/>
      <c r="Q166" s="21">
        <f t="shared" si="22"/>
        <v>0.14246999999999999</v>
      </c>
      <c r="R166" s="21">
        <f>+N166*0.0345</f>
        <v>4.9152149999999997E-3</v>
      </c>
      <c r="S166" s="26"/>
      <c r="T166" s="25"/>
      <c r="U166" s="21">
        <f t="shared" si="19"/>
        <v>4.9152149999999997E-3</v>
      </c>
      <c r="V166" s="23"/>
      <c r="Z166" s="21"/>
      <c r="AA166" s="21"/>
      <c r="AJ166" s="21">
        <f t="shared" si="23"/>
        <v>0</v>
      </c>
      <c r="AN166" s="21">
        <f t="shared" si="24"/>
        <v>0</v>
      </c>
    </row>
    <row r="167" spans="1:40" x14ac:dyDescent="0.25">
      <c r="A167" t="s">
        <v>194</v>
      </c>
      <c r="B167" t="s">
        <v>195</v>
      </c>
      <c r="C167" t="s">
        <v>196</v>
      </c>
      <c r="G167" s="22">
        <v>45007</v>
      </c>
      <c r="H167" s="22">
        <v>45006</v>
      </c>
      <c r="I167" s="22">
        <v>45013</v>
      </c>
      <c r="J167" s="21">
        <f t="shared" si="20"/>
        <v>0.17945000000000003</v>
      </c>
      <c r="M167" s="21">
        <f t="shared" si="21"/>
        <v>0.17945000000000003</v>
      </c>
      <c r="N167" s="21">
        <v>0.17945000000000003</v>
      </c>
      <c r="O167" s="23"/>
      <c r="P167" s="21"/>
      <c r="Q167" s="21">
        <f t="shared" si="22"/>
        <v>0.17945000000000003</v>
      </c>
      <c r="R167" s="21">
        <f>+N167*0.02</f>
        <v>3.5890000000000006E-3</v>
      </c>
      <c r="S167" s="26"/>
      <c r="T167" s="25"/>
      <c r="U167" s="21">
        <f t="shared" si="19"/>
        <v>3.5890000000000006E-3</v>
      </c>
      <c r="V167" s="23"/>
      <c r="Z167" s="21"/>
      <c r="AA167" s="21"/>
      <c r="AJ167" s="21">
        <f t="shared" si="23"/>
        <v>0</v>
      </c>
      <c r="AN167" s="21">
        <f t="shared" si="24"/>
        <v>0</v>
      </c>
    </row>
    <row r="168" spans="1:40" x14ac:dyDescent="0.25">
      <c r="A168" t="s">
        <v>194</v>
      </c>
      <c r="B168" t="s">
        <v>195</v>
      </c>
      <c r="C168" t="s">
        <v>196</v>
      </c>
      <c r="G168" s="22">
        <v>45099</v>
      </c>
      <c r="H168" s="22">
        <v>45098</v>
      </c>
      <c r="I168" s="22">
        <v>45105</v>
      </c>
      <c r="J168" s="21">
        <f t="shared" si="20"/>
        <v>0.26390000000000002</v>
      </c>
      <c r="M168" s="21">
        <f t="shared" si="21"/>
        <v>0.26390000000000002</v>
      </c>
      <c r="N168" s="21">
        <v>0.26390000000000002</v>
      </c>
      <c r="O168" s="23"/>
      <c r="P168" s="21"/>
      <c r="Q168" s="21">
        <f t="shared" si="22"/>
        <v>0.26390000000000002</v>
      </c>
      <c r="R168" s="21">
        <f>+N168*0.02</f>
        <v>5.2780000000000006E-3</v>
      </c>
      <c r="S168" s="26"/>
      <c r="T168" s="25"/>
      <c r="U168" s="21">
        <f t="shared" si="19"/>
        <v>5.2780000000000006E-3</v>
      </c>
      <c r="V168" s="23"/>
      <c r="Z168" s="21"/>
      <c r="AA168" s="21"/>
      <c r="AJ168" s="21">
        <f t="shared" si="23"/>
        <v>0</v>
      </c>
      <c r="AN168" s="21">
        <f t="shared" si="24"/>
        <v>0</v>
      </c>
    </row>
    <row r="169" spans="1:40" x14ac:dyDescent="0.25">
      <c r="A169" t="s">
        <v>194</v>
      </c>
      <c r="B169" t="s">
        <v>195</v>
      </c>
      <c r="C169" t="s">
        <v>196</v>
      </c>
      <c r="G169" s="22">
        <v>45189</v>
      </c>
      <c r="H169" s="22">
        <v>45188</v>
      </c>
      <c r="I169" s="22">
        <v>45195</v>
      </c>
      <c r="J169" s="21">
        <f t="shared" si="20"/>
        <v>0.21570999999999999</v>
      </c>
      <c r="M169" s="21">
        <f t="shared" si="21"/>
        <v>0.21570999999999999</v>
      </c>
      <c r="N169" s="21">
        <v>0.21570999999999999</v>
      </c>
      <c r="O169" s="23"/>
      <c r="P169" s="21"/>
      <c r="Q169" s="21">
        <f t="shared" si="22"/>
        <v>0.21570999999999999</v>
      </c>
      <c r="R169" s="21">
        <f>+N169*0.02</f>
        <v>4.3141999999999998E-3</v>
      </c>
      <c r="S169" s="26"/>
      <c r="T169" s="25"/>
      <c r="U169" s="21">
        <f t="shared" si="19"/>
        <v>4.3141999999999998E-3</v>
      </c>
      <c r="V169" s="23"/>
      <c r="Z169" s="21"/>
      <c r="AA169" s="21"/>
      <c r="AJ169" s="21">
        <f t="shared" si="23"/>
        <v>0</v>
      </c>
      <c r="AN169" s="21">
        <f t="shared" si="24"/>
        <v>0</v>
      </c>
    </row>
    <row r="170" spans="1:40" x14ac:dyDescent="0.25">
      <c r="A170" t="s">
        <v>194</v>
      </c>
      <c r="B170" t="s">
        <v>195</v>
      </c>
      <c r="C170" t="s">
        <v>196</v>
      </c>
      <c r="G170" s="22">
        <v>45282</v>
      </c>
      <c r="H170" s="22">
        <v>45281</v>
      </c>
      <c r="I170" s="22">
        <v>45289</v>
      </c>
      <c r="J170" s="21">
        <f t="shared" si="20"/>
        <v>0.27537</v>
      </c>
      <c r="M170" s="21">
        <f t="shared" si="21"/>
        <v>0.27537</v>
      </c>
      <c r="N170" s="21">
        <v>0.27537</v>
      </c>
      <c r="O170" s="23"/>
      <c r="P170" s="21"/>
      <c r="Q170" s="21">
        <f t="shared" si="22"/>
        <v>0.27537</v>
      </c>
      <c r="R170" s="21">
        <f>+N170*0.02</f>
        <v>5.5074E-3</v>
      </c>
      <c r="S170" s="26"/>
      <c r="T170" s="25"/>
      <c r="U170" s="21">
        <f t="shared" si="19"/>
        <v>5.5074E-3</v>
      </c>
      <c r="V170" s="23"/>
      <c r="Z170" s="21"/>
      <c r="AA170" s="21"/>
      <c r="AJ170" s="21">
        <f t="shared" si="23"/>
        <v>0</v>
      </c>
      <c r="AN170" s="21">
        <f t="shared" si="24"/>
        <v>0</v>
      </c>
    </row>
    <row r="171" spans="1:40" x14ac:dyDescent="0.25">
      <c r="A171" t="s">
        <v>197</v>
      </c>
      <c r="B171" t="s">
        <v>198</v>
      </c>
      <c r="C171" t="s">
        <v>199</v>
      </c>
      <c r="G171" s="22">
        <v>45007</v>
      </c>
      <c r="H171" s="22">
        <v>45006</v>
      </c>
      <c r="I171" s="22">
        <v>45013</v>
      </c>
      <c r="J171" s="21">
        <f t="shared" si="20"/>
        <v>0.47635999999999995</v>
      </c>
      <c r="M171" s="21">
        <f t="shared" si="21"/>
        <v>0.47635999999999995</v>
      </c>
      <c r="N171" s="21">
        <v>0.47635999999999995</v>
      </c>
      <c r="O171" s="23"/>
      <c r="P171" s="21"/>
      <c r="Q171" s="21">
        <f t="shared" si="22"/>
        <v>0.47635999999999995</v>
      </c>
      <c r="R171" s="21">
        <f>N171*0.0504</f>
        <v>2.4008543999999996E-2</v>
      </c>
      <c r="S171" s="26"/>
      <c r="T171" s="25"/>
      <c r="U171" s="21">
        <f t="shared" si="19"/>
        <v>2.4008543999999996E-2</v>
      </c>
      <c r="V171" s="23"/>
      <c r="Z171" s="21"/>
      <c r="AA171" s="21"/>
      <c r="AJ171" s="21">
        <f t="shared" si="23"/>
        <v>0</v>
      </c>
      <c r="AN171" s="21">
        <f t="shared" si="24"/>
        <v>0</v>
      </c>
    </row>
    <row r="172" spans="1:40" x14ac:dyDescent="0.25">
      <c r="A172" t="s">
        <v>197</v>
      </c>
      <c r="B172" t="s">
        <v>198</v>
      </c>
      <c r="C172" t="s">
        <v>199</v>
      </c>
      <c r="G172" s="22">
        <v>45099</v>
      </c>
      <c r="H172" s="22">
        <v>45098</v>
      </c>
      <c r="I172" s="22">
        <v>45105</v>
      </c>
      <c r="J172" s="21">
        <f t="shared" si="20"/>
        <v>0.78013000000000021</v>
      </c>
      <c r="M172" s="21">
        <f t="shared" si="21"/>
        <v>0.78013000000000021</v>
      </c>
      <c r="N172" s="21">
        <v>0.78013000000000021</v>
      </c>
      <c r="O172" s="23"/>
      <c r="P172" s="21"/>
      <c r="Q172" s="21">
        <f t="shared" si="22"/>
        <v>0.78013000000000021</v>
      </c>
      <c r="R172" s="21">
        <f>N172*0.0504</f>
        <v>3.9318552000000014E-2</v>
      </c>
      <c r="S172" s="26"/>
      <c r="T172" s="25"/>
      <c r="U172" s="21">
        <f t="shared" si="19"/>
        <v>3.9318552000000014E-2</v>
      </c>
      <c r="V172" s="23"/>
      <c r="Z172" s="21"/>
      <c r="AA172" s="21"/>
      <c r="AJ172" s="21">
        <f t="shared" si="23"/>
        <v>0</v>
      </c>
      <c r="AN172" s="21">
        <f t="shared" si="24"/>
        <v>0</v>
      </c>
    </row>
    <row r="173" spans="1:40" x14ac:dyDescent="0.25">
      <c r="A173" t="s">
        <v>197</v>
      </c>
      <c r="B173" t="s">
        <v>198</v>
      </c>
      <c r="C173" t="s">
        <v>199</v>
      </c>
      <c r="G173" s="22">
        <v>45189</v>
      </c>
      <c r="H173" s="22">
        <v>45188</v>
      </c>
      <c r="I173" s="22">
        <v>45195</v>
      </c>
      <c r="J173" s="21">
        <f t="shared" si="20"/>
        <v>3.3450000000000001E-2</v>
      </c>
      <c r="M173" s="21">
        <f t="shared" si="21"/>
        <v>3.3450000000000001E-2</v>
      </c>
      <c r="N173" s="21">
        <v>3.3450000000000001E-2</v>
      </c>
      <c r="O173" s="23"/>
      <c r="P173" s="21"/>
      <c r="Q173" s="21">
        <f t="shared" si="22"/>
        <v>3.3450000000000001E-2</v>
      </c>
      <c r="R173" s="21">
        <f>N173*0.0504</f>
        <v>1.6858800000000001E-3</v>
      </c>
      <c r="S173" s="26"/>
      <c r="T173" s="25"/>
      <c r="U173" s="21">
        <f t="shared" si="19"/>
        <v>1.6858800000000001E-3</v>
      </c>
      <c r="V173" s="23"/>
      <c r="Z173" s="21"/>
      <c r="AA173" s="21"/>
      <c r="AJ173" s="21">
        <f t="shared" si="23"/>
        <v>0</v>
      </c>
      <c r="AN173" s="21">
        <f t="shared" si="24"/>
        <v>0</v>
      </c>
    </row>
    <row r="174" spans="1:40" x14ac:dyDescent="0.25">
      <c r="A174" t="s">
        <v>197</v>
      </c>
      <c r="B174" t="s">
        <v>198</v>
      </c>
      <c r="C174" t="s">
        <v>199</v>
      </c>
      <c r="G174" s="22">
        <v>45282</v>
      </c>
      <c r="H174" s="22">
        <v>45281</v>
      </c>
      <c r="I174" s="22">
        <v>45289</v>
      </c>
      <c r="J174" s="21">
        <f t="shared" si="20"/>
        <v>0.29758000000000007</v>
      </c>
      <c r="M174" s="21">
        <f t="shared" si="21"/>
        <v>0.29758000000000007</v>
      </c>
      <c r="N174" s="21">
        <v>0.29758000000000007</v>
      </c>
      <c r="O174" s="23"/>
      <c r="P174" s="21"/>
      <c r="Q174" s="21">
        <f t="shared" si="22"/>
        <v>0.29758000000000007</v>
      </c>
      <c r="R174" s="21">
        <f>N174*0.0504</f>
        <v>1.4998032000000003E-2</v>
      </c>
      <c r="S174" s="26"/>
      <c r="T174" s="25"/>
      <c r="U174" s="21">
        <f t="shared" si="19"/>
        <v>1.4998032000000003E-2</v>
      </c>
      <c r="V174" s="23"/>
      <c r="Z174" s="21"/>
      <c r="AA174" s="21"/>
      <c r="AJ174" s="21">
        <f t="shared" si="23"/>
        <v>0</v>
      </c>
      <c r="AN174" s="21">
        <f t="shared" si="24"/>
        <v>0</v>
      </c>
    </row>
    <row r="175" spans="1:40" x14ac:dyDescent="0.25">
      <c r="A175" t="s">
        <v>200</v>
      </c>
      <c r="B175" t="s">
        <v>201</v>
      </c>
      <c r="C175" t="s">
        <v>202</v>
      </c>
      <c r="G175" s="22">
        <v>45007</v>
      </c>
      <c r="H175" s="22">
        <v>45006</v>
      </c>
      <c r="I175" s="22">
        <v>45013</v>
      </c>
      <c r="J175" s="21">
        <f t="shared" si="20"/>
        <v>0.10926999999999999</v>
      </c>
      <c r="M175" s="21">
        <f t="shared" si="21"/>
        <v>0.10926999999999999</v>
      </c>
      <c r="N175" s="21">
        <v>0.10926999999999999</v>
      </c>
      <c r="O175" s="23"/>
      <c r="P175" s="21"/>
      <c r="Q175" s="21">
        <f t="shared" si="22"/>
        <v>0.10926999999999999</v>
      </c>
      <c r="R175" s="21"/>
      <c r="S175" s="26"/>
      <c r="T175" s="25"/>
      <c r="U175" s="21">
        <f t="shared" si="19"/>
        <v>0</v>
      </c>
      <c r="V175" s="23"/>
      <c r="Z175" s="21"/>
      <c r="AA175" s="21"/>
      <c r="AJ175" s="21">
        <f t="shared" si="23"/>
        <v>0</v>
      </c>
      <c r="AN175" s="21">
        <f t="shared" si="24"/>
        <v>0</v>
      </c>
    </row>
    <row r="176" spans="1:40" x14ac:dyDescent="0.25">
      <c r="A176" t="s">
        <v>200</v>
      </c>
      <c r="B176" t="s">
        <v>201</v>
      </c>
      <c r="C176" t="s">
        <v>202</v>
      </c>
      <c r="G176" s="22">
        <v>45099</v>
      </c>
      <c r="H176" s="22">
        <v>45098</v>
      </c>
      <c r="I176" s="22">
        <v>45105</v>
      </c>
      <c r="J176" s="21">
        <f t="shared" si="20"/>
        <v>0.18987999999999999</v>
      </c>
      <c r="M176" s="21">
        <f t="shared" si="21"/>
        <v>0.18987999999999999</v>
      </c>
      <c r="N176" s="21">
        <v>0.18987999999999999</v>
      </c>
      <c r="O176" s="23"/>
      <c r="P176" s="21"/>
      <c r="Q176" s="21">
        <f t="shared" si="22"/>
        <v>0.18987999999999999</v>
      </c>
      <c r="R176" s="21"/>
      <c r="S176" s="26"/>
      <c r="T176" s="25"/>
      <c r="U176" s="21">
        <f t="shared" si="19"/>
        <v>0</v>
      </c>
      <c r="V176" s="23"/>
      <c r="Z176" s="21"/>
      <c r="AA176" s="21"/>
      <c r="AJ176" s="21">
        <f t="shared" si="23"/>
        <v>0</v>
      </c>
      <c r="AN176" s="21">
        <f t="shared" si="24"/>
        <v>0</v>
      </c>
    </row>
    <row r="177" spans="1:40" x14ac:dyDescent="0.25">
      <c r="A177" t="s">
        <v>200</v>
      </c>
      <c r="B177" t="s">
        <v>201</v>
      </c>
      <c r="C177" t="s">
        <v>202</v>
      </c>
      <c r="G177" s="22">
        <v>45189</v>
      </c>
      <c r="H177" s="22">
        <v>45188</v>
      </c>
      <c r="I177" s="22">
        <v>45195</v>
      </c>
      <c r="J177" s="21">
        <f t="shared" si="20"/>
        <v>0.22147999999999995</v>
      </c>
      <c r="M177" s="21">
        <f t="shared" si="21"/>
        <v>0.22147999999999995</v>
      </c>
      <c r="N177" s="21">
        <v>0.22147999999999995</v>
      </c>
      <c r="O177" s="23"/>
      <c r="P177" s="21"/>
      <c r="Q177" s="21">
        <f t="shared" si="22"/>
        <v>0.22147999999999995</v>
      </c>
      <c r="R177" s="21"/>
      <c r="S177" s="26"/>
      <c r="T177" s="25"/>
      <c r="U177" s="21">
        <f t="shared" si="19"/>
        <v>0</v>
      </c>
      <c r="V177" s="23"/>
      <c r="Z177" s="21"/>
      <c r="AA177" s="21"/>
      <c r="AJ177" s="21">
        <f t="shared" si="23"/>
        <v>0</v>
      </c>
      <c r="AN177" s="21">
        <f t="shared" si="24"/>
        <v>0</v>
      </c>
    </row>
    <row r="178" spans="1:40" x14ac:dyDescent="0.25">
      <c r="A178" t="s">
        <v>200</v>
      </c>
      <c r="B178" t="s">
        <v>201</v>
      </c>
      <c r="C178" t="s">
        <v>202</v>
      </c>
      <c r="G178" s="22">
        <v>45282</v>
      </c>
      <c r="H178" s="22">
        <v>45281</v>
      </c>
      <c r="I178" s="22">
        <v>45289</v>
      </c>
      <c r="J178" s="21">
        <f t="shared" si="20"/>
        <v>0.16924000000000003</v>
      </c>
      <c r="M178" s="21">
        <f t="shared" si="21"/>
        <v>0.16924000000000003</v>
      </c>
      <c r="N178" s="21">
        <v>0.16924000000000003</v>
      </c>
      <c r="O178" s="23"/>
      <c r="P178" s="21"/>
      <c r="Q178" s="21">
        <f t="shared" si="22"/>
        <v>0.16924000000000003</v>
      </c>
      <c r="R178" s="21"/>
      <c r="S178" s="26"/>
      <c r="T178" s="25"/>
      <c r="U178" s="21">
        <f t="shared" si="19"/>
        <v>0</v>
      </c>
      <c r="V178" s="23"/>
      <c r="Z178" s="21"/>
      <c r="AA178" s="21"/>
      <c r="AJ178" s="21">
        <f t="shared" si="23"/>
        <v>0</v>
      </c>
      <c r="AN178" s="21">
        <f t="shared" si="24"/>
        <v>0</v>
      </c>
    </row>
    <row r="179" spans="1:40" x14ac:dyDescent="0.25">
      <c r="A179" t="s">
        <v>203</v>
      </c>
      <c r="B179" t="s">
        <v>204</v>
      </c>
      <c r="C179" t="s">
        <v>205</v>
      </c>
      <c r="G179" s="22">
        <v>45007</v>
      </c>
      <c r="H179" s="22">
        <v>45006</v>
      </c>
      <c r="I179" s="22">
        <v>45013</v>
      </c>
      <c r="J179" s="21">
        <f t="shared" si="20"/>
        <v>9.4519999999999979E-2</v>
      </c>
      <c r="M179" s="21">
        <f t="shared" si="21"/>
        <v>9.4519999999999979E-2</v>
      </c>
      <c r="N179" s="21">
        <v>9.4519999999999979E-2</v>
      </c>
      <c r="O179" s="23"/>
      <c r="P179" s="21"/>
      <c r="Q179" s="21">
        <f t="shared" si="22"/>
        <v>9.4519999999999979E-2</v>
      </c>
      <c r="R179" s="21">
        <f>+N179*0.0124</f>
        <v>1.1720479999999998E-3</v>
      </c>
      <c r="S179" s="26"/>
      <c r="T179" s="25"/>
      <c r="U179" s="21">
        <f t="shared" si="19"/>
        <v>1.1720479999999998E-3</v>
      </c>
      <c r="V179" s="23"/>
      <c r="Z179" s="21"/>
      <c r="AA179" s="21"/>
      <c r="AJ179" s="21">
        <f t="shared" si="23"/>
        <v>0</v>
      </c>
      <c r="AN179" s="21">
        <f t="shared" si="24"/>
        <v>0</v>
      </c>
    </row>
    <row r="180" spans="1:40" x14ac:dyDescent="0.25">
      <c r="A180" t="s">
        <v>203</v>
      </c>
      <c r="B180" t="s">
        <v>204</v>
      </c>
      <c r="C180" t="s">
        <v>205</v>
      </c>
      <c r="G180" s="22">
        <v>45099</v>
      </c>
      <c r="H180" s="22">
        <v>45098</v>
      </c>
      <c r="I180" s="22">
        <v>45105</v>
      </c>
      <c r="J180" s="21">
        <f t="shared" si="20"/>
        <v>0.17810000000000004</v>
      </c>
      <c r="M180" s="21">
        <f t="shared" si="21"/>
        <v>0.17810000000000004</v>
      </c>
      <c r="N180" s="21">
        <v>0.17810000000000004</v>
      </c>
      <c r="O180" s="23"/>
      <c r="P180" s="21"/>
      <c r="Q180" s="21">
        <f t="shared" si="22"/>
        <v>0.17810000000000004</v>
      </c>
      <c r="R180" s="21">
        <f>+N180*0.0124</f>
        <v>2.2084400000000003E-3</v>
      </c>
      <c r="S180" s="26"/>
      <c r="T180" s="25"/>
      <c r="U180" s="21">
        <f t="shared" si="19"/>
        <v>2.2084400000000003E-3</v>
      </c>
      <c r="V180" s="23"/>
      <c r="Z180" s="21"/>
      <c r="AA180" s="21"/>
      <c r="AJ180" s="21">
        <f t="shared" si="23"/>
        <v>0</v>
      </c>
      <c r="AN180" s="21">
        <f t="shared" si="24"/>
        <v>0</v>
      </c>
    </row>
    <row r="181" spans="1:40" x14ac:dyDescent="0.25">
      <c r="A181" t="s">
        <v>203</v>
      </c>
      <c r="B181" t="s">
        <v>204</v>
      </c>
      <c r="C181" t="s">
        <v>205</v>
      </c>
      <c r="G181" s="22">
        <v>45189</v>
      </c>
      <c r="H181" s="22">
        <v>45188</v>
      </c>
      <c r="I181" s="22">
        <v>45195</v>
      </c>
      <c r="J181" s="21">
        <f t="shared" si="20"/>
        <v>0.26393</v>
      </c>
      <c r="M181" s="21">
        <f t="shared" si="21"/>
        <v>0.26393</v>
      </c>
      <c r="N181" s="21">
        <v>0.26393</v>
      </c>
      <c r="O181" s="23"/>
      <c r="P181" s="21"/>
      <c r="Q181" s="21">
        <f t="shared" si="22"/>
        <v>0.26393</v>
      </c>
      <c r="R181" s="21">
        <f>+N181*0.0124</f>
        <v>3.272732E-3</v>
      </c>
      <c r="S181" s="26"/>
      <c r="T181" s="25"/>
      <c r="U181" s="21">
        <f t="shared" si="19"/>
        <v>3.272732E-3</v>
      </c>
      <c r="V181" s="23"/>
      <c r="Z181" s="21"/>
      <c r="AA181" s="21"/>
      <c r="AJ181" s="21">
        <f t="shared" si="23"/>
        <v>0</v>
      </c>
      <c r="AN181" s="21">
        <f t="shared" si="24"/>
        <v>0</v>
      </c>
    </row>
    <row r="182" spans="1:40" x14ac:dyDescent="0.25">
      <c r="A182" t="s">
        <v>203</v>
      </c>
      <c r="B182" t="s">
        <v>204</v>
      </c>
      <c r="C182" t="s">
        <v>205</v>
      </c>
      <c r="G182" s="22">
        <v>45282</v>
      </c>
      <c r="H182" s="22">
        <v>45281</v>
      </c>
      <c r="I182" s="22">
        <v>45289</v>
      </c>
      <c r="J182" s="21">
        <f t="shared" si="20"/>
        <v>0.30004000000000003</v>
      </c>
      <c r="M182" s="21">
        <f t="shared" si="21"/>
        <v>0.30004000000000003</v>
      </c>
      <c r="N182" s="21">
        <v>0.30004000000000003</v>
      </c>
      <c r="O182" s="23"/>
      <c r="P182" s="21"/>
      <c r="Q182" s="21">
        <f t="shared" si="22"/>
        <v>0.30004000000000003</v>
      </c>
      <c r="R182" s="21">
        <f>+N182*0.0124</f>
        <v>3.7204960000000002E-3</v>
      </c>
      <c r="S182" s="26"/>
      <c r="T182" s="25"/>
      <c r="U182" s="21">
        <f t="shared" si="19"/>
        <v>3.7204960000000002E-3</v>
      </c>
      <c r="V182" s="23"/>
      <c r="Z182" s="21"/>
      <c r="AA182" s="21"/>
      <c r="AJ182" s="21">
        <f t="shared" si="23"/>
        <v>0</v>
      </c>
      <c r="AN182" s="21">
        <f t="shared" si="24"/>
        <v>0</v>
      </c>
    </row>
    <row r="183" spans="1:40" x14ac:dyDescent="0.25">
      <c r="A183" t="s">
        <v>206</v>
      </c>
      <c r="B183" t="s">
        <v>207</v>
      </c>
      <c r="C183" t="s">
        <v>208</v>
      </c>
      <c r="G183" s="22">
        <v>45282</v>
      </c>
      <c r="H183" s="22">
        <v>45281</v>
      </c>
      <c r="I183" s="22">
        <v>45289</v>
      </c>
      <c r="J183" s="21">
        <f t="shared" si="20"/>
        <v>0.26085000000000003</v>
      </c>
      <c r="M183" s="21">
        <f t="shared" si="21"/>
        <v>0.26085000000000003</v>
      </c>
      <c r="N183" s="21">
        <v>0.26085000000000003</v>
      </c>
      <c r="O183" s="23"/>
      <c r="P183" s="21"/>
      <c r="Q183" s="21">
        <f t="shared" si="22"/>
        <v>0.26085000000000003</v>
      </c>
      <c r="R183" s="21"/>
      <c r="S183" s="26"/>
      <c r="T183" s="25"/>
      <c r="U183" s="21">
        <f t="shared" ref="U183:U246" si="25">+R183+S183+T183</f>
        <v>0</v>
      </c>
      <c r="V183" s="23"/>
      <c r="Z183" s="21"/>
      <c r="AA183" s="21"/>
      <c r="AJ183" s="21">
        <f t="shared" si="23"/>
        <v>0</v>
      </c>
      <c r="AN183" s="21">
        <f t="shared" si="24"/>
        <v>0</v>
      </c>
    </row>
    <row r="184" spans="1:40" x14ac:dyDescent="0.25">
      <c r="A184" t="s">
        <v>206</v>
      </c>
      <c r="B184" t="s">
        <v>207</v>
      </c>
      <c r="C184" t="s">
        <v>208</v>
      </c>
      <c r="G184" s="22">
        <v>45271</v>
      </c>
      <c r="H184" s="22">
        <v>45268</v>
      </c>
      <c r="I184" s="22">
        <v>45274</v>
      </c>
      <c r="J184" s="21">
        <f t="shared" si="20"/>
        <v>3.1059999999999997E-2</v>
      </c>
      <c r="M184" s="21">
        <f t="shared" si="21"/>
        <v>3.1059999999999997E-2</v>
      </c>
      <c r="N184" s="21"/>
      <c r="O184" s="23">
        <v>3.1059999999999997E-2</v>
      </c>
      <c r="P184" s="21"/>
      <c r="Q184" s="21">
        <f t="shared" si="22"/>
        <v>3.1059999999999997E-2</v>
      </c>
      <c r="R184" s="21"/>
      <c r="S184" s="26"/>
      <c r="T184" s="25"/>
      <c r="U184" s="21">
        <f t="shared" si="25"/>
        <v>0</v>
      </c>
      <c r="V184" s="23"/>
      <c r="Z184" s="21"/>
      <c r="AA184" s="21"/>
      <c r="AJ184" s="21">
        <f t="shared" si="23"/>
        <v>0</v>
      </c>
      <c r="AN184" s="21">
        <f t="shared" si="24"/>
        <v>0</v>
      </c>
    </row>
    <row r="185" spans="1:40" x14ac:dyDescent="0.25">
      <c r="A185" t="s">
        <v>209</v>
      </c>
      <c r="B185" t="s">
        <v>210</v>
      </c>
      <c r="C185" t="s">
        <v>211</v>
      </c>
      <c r="G185" s="22">
        <v>45282</v>
      </c>
      <c r="H185" s="22">
        <v>45281</v>
      </c>
      <c r="I185" s="22">
        <v>45289</v>
      </c>
      <c r="J185" s="21">
        <f t="shared" si="20"/>
        <v>0.17662999999999995</v>
      </c>
      <c r="M185" s="21">
        <f t="shared" si="21"/>
        <v>0.17662999999999995</v>
      </c>
      <c r="N185" s="21">
        <v>0.17662999999999995</v>
      </c>
      <c r="O185" s="23"/>
      <c r="P185" s="21"/>
      <c r="Q185" s="21">
        <f t="shared" si="22"/>
        <v>0.17662999999999995</v>
      </c>
      <c r="R185" s="21"/>
      <c r="S185" s="26"/>
      <c r="T185" s="25"/>
      <c r="U185" s="21">
        <f t="shared" si="25"/>
        <v>0</v>
      </c>
      <c r="V185" s="23"/>
      <c r="Z185" s="21"/>
      <c r="AA185" s="21"/>
      <c r="AJ185" s="21">
        <f t="shared" si="23"/>
        <v>0</v>
      </c>
      <c r="AN185" s="21">
        <f t="shared" si="24"/>
        <v>0</v>
      </c>
    </row>
    <row r="186" spans="1:40" x14ac:dyDescent="0.25">
      <c r="A186" t="s">
        <v>212</v>
      </c>
      <c r="B186" t="s">
        <v>213</v>
      </c>
      <c r="C186" t="s">
        <v>214</v>
      </c>
      <c r="G186" s="22">
        <v>45007</v>
      </c>
      <c r="H186" s="22">
        <v>45006</v>
      </c>
      <c r="I186" s="22">
        <v>45013</v>
      </c>
      <c r="J186" s="21">
        <f t="shared" si="20"/>
        <v>1.9109999999999995E-2</v>
      </c>
      <c r="M186" s="21">
        <f t="shared" si="21"/>
        <v>1.9109999999999995E-2</v>
      </c>
      <c r="N186" s="21">
        <v>1.9109999999999995E-2</v>
      </c>
      <c r="O186" s="23"/>
      <c r="P186" s="21"/>
      <c r="Q186" s="21">
        <f t="shared" si="22"/>
        <v>1.9109999999999995E-2</v>
      </c>
      <c r="R186" s="21">
        <f>+N186*0.4326</f>
        <v>8.266985999999997E-3</v>
      </c>
      <c r="S186" s="26"/>
      <c r="T186" s="25"/>
      <c r="U186" s="21">
        <f t="shared" si="25"/>
        <v>8.266985999999997E-3</v>
      </c>
      <c r="V186" s="23"/>
      <c r="Z186" s="21"/>
      <c r="AA186" s="21"/>
      <c r="AJ186" s="21">
        <f t="shared" si="23"/>
        <v>0</v>
      </c>
      <c r="AN186" s="21">
        <f t="shared" si="24"/>
        <v>0</v>
      </c>
    </row>
    <row r="187" spans="1:40" x14ac:dyDescent="0.25">
      <c r="A187" t="s">
        <v>212</v>
      </c>
      <c r="B187" t="s">
        <v>213</v>
      </c>
      <c r="C187" t="s">
        <v>214</v>
      </c>
      <c r="G187" s="22">
        <v>45099</v>
      </c>
      <c r="H187" s="22">
        <v>45098</v>
      </c>
      <c r="I187" s="22">
        <v>45105</v>
      </c>
      <c r="J187" s="21">
        <f t="shared" si="20"/>
        <v>4.923000000000001E-2</v>
      </c>
      <c r="M187" s="21">
        <f t="shared" si="21"/>
        <v>4.923000000000001E-2</v>
      </c>
      <c r="N187" s="21">
        <v>4.923000000000001E-2</v>
      </c>
      <c r="O187" s="23"/>
      <c r="P187" s="21"/>
      <c r="Q187" s="21">
        <f t="shared" si="22"/>
        <v>4.923000000000001E-2</v>
      </c>
      <c r="R187" s="21">
        <f>+N187*0.4326</f>
        <v>2.1296898000000005E-2</v>
      </c>
      <c r="S187" s="26"/>
      <c r="T187" s="25"/>
      <c r="U187" s="21">
        <f t="shared" si="25"/>
        <v>2.1296898000000005E-2</v>
      </c>
      <c r="V187" s="23"/>
      <c r="Z187" s="21"/>
      <c r="AA187" s="21"/>
      <c r="AJ187" s="21">
        <f t="shared" si="23"/>
        <v>0</v>
      </c>
      <c r="AN187" s="21">
        <f t="shared" si="24"/>
        <v>0</v>
      </c>
    </row>
    <row r="188" spans="1:40" x14ac:dyDescent="0.25">
      <c r="A188" t="s">
        <v>212</v>
      </c>
      <c r="B188" t="s">
        <v>213</v>
      </c>
      <c r="C188" t="s">
        <v>214</v>
      </c>
      <c r="G188" s="22">
        <v>45189</v>
      </c>
      <c r="H188" s="22">
        <v>45188</v>
      </c>
      <c r="I188" s="22">
        <v>45195</v>
      </c>
      <c r="J188" s="21">
        <f t="shared" si="20"/>
        <v>3.5310000000000001E-2</v>
      </c>
      <c r="M188" s="21">
        <f t="shared" si="21"/>
        <v>3.5310000000000001E-2</v>
      </c>
      <c r="N188" s="21">
        <v>3.5310000000000001E-2</v>
      </c>
      <c r="O188" s="23"/>
      <c r="P188" s="21"/>
      <c r="Q188" s="21">
        <f t="shared" si="22"/>
        <v>3.5310000000000001E-2</v>
      </c>
      <c r="R188" s="21">
        <f>+N188*0.4326</f>
        <v>1.5275106E-2</v>
      </c>
      <c r="S188" s="26"/>
      <c r="T188" s="25"/>
      <c r="U188" s="21">
        <f t="shared" si="25"/>
        <v>1.5275106E-2</v>
      </c>
      <c r="V188" s="23"/>
      <c r="Z188" s="21"/>
      <c r="AA188" s="21"/>
      <c r="AJ188" s="21">
        <f t="shared" si="23"/>
        <v>0</v>
      </c>
      <c r="AN188" s="21">
        <f t="shared" si="24"/>
        <v>0</v>
      </c>
    </row>
    <row r="189" spans="1:40" x14ac:dyDescent="0.25">
      <c r="A189" t="s">
        <v>212</v>
      </c>
      <c r="B189" t="s">
        <v>213</v>
      </c>
      <c r="C189" t="s">
        <v>214</v>
      </c>
      <c r="G189" s="22">
        <v>45282</v>
      </c>
      <c r="H189" s="22">
        <v>45281</v>
      </c>
      <c r="I189" s="22">
        <v>45289</v>
      </c>
      <c r="J189" s="21">
        <f t="shared" si="20"/>
        <v>3.8249999999999992E-2</v>
      </c>
      <c r="M189" s="21">
        <f t="shared" si="21"/>
        <v>3.8249999999999992E-2</v>
      </c>
      <c r="N189" s="21">
        <v>3.8249999999999992E-2</v>
      </c>
      <c r="O189" s="23"/>
      <c r="P189" s="21"/>
      <c r="Q189" s="21">
        <f t="shared" si="22"/>
        <v>3.8249999999999992E-2</v>
      </c>
      <c r="R189" s="21">
        <f>+N189*0.4326</f>
        <v>1.6546949999999998E-2</v>
      </c>
      <c r="S189" s="26"/>
      <c r="T189" s="25"/>
      <c r="U189" s="21">
        <f t="shared" si="25"/>
        <v>1.6546949999999998E-2</v>
      </c>
      <c r="V189" s="23"/>
      <c r="Z189" s="21"/>
      <c r="AA189" s="21"/>
      <c r="AJ189" s="21">
        <f t="shared" si="23"/>
        <v>0</v>
      </c>
      <c r="AN189" s="21">
        <f t="shared" si="24"/>
        <v>0</v>
      </c>
    </row>
    <row r="190" spans="1:40" x14ac:dyDescent="0.25">
      <c r="A190" t="s">
        <v>215</v>
      </c>
      <c r="B190" t="s">
        <v>216</v>
      </c>
      <c r="C190" t="s">
        <v>217</v>
      </c>
      <c r="G190" s="22">
        <v>45007</v>
      </c>
      <c r="H190" s="22">
        <v>45006</v>
      </c>
      <c r="I190" s="22">
        <v>45013</v>
      </c>
      <c r="J190" s="21">
        <f t="shared" si="20"/>
        <v>0.42964999999999998</v>
      </c>
      <c r="M190" s="21">
        <f t="shared" si="21"/>
        <v>0.42964999999999998</v>
      </c>
      <c r="N190" s="21">
        <v>0.42964999999999998</v>
      </c>
      <c r="O190" s="23"/>
      <c r="P190" s="21"/>
      <c r="Q190" s="21">
        <f t="shared" si="22"/>
        <v>0.42964999999999998</v>
      </c>
      <c r="R190" s="21"/>
      <c r="S190" s="26"/>
      <c r="T190" s="25"/>
      <c r="U190" s="21">
        <f t="shared" si="25"/>
        <v>0</v>
      </c>
      <c r="V190" s="23"/>
      <c r="Z190" s="21"/>
      <c r="AA190" s="21"/>
      <c r="AJ190" s="21">
        <f t="shared" si="23"/>
        <v>0</v>
      </c>
      <c r="AN190" s="21">
        <f t="shared" si="24"/>
        <v>0</v>
      </c>
    </row>
    <row r="191" spans="1:40" x14ac:dyDescent="0.25">
      <c r="A191" t="s">
        <v>215</v>
      </c>
      <c r="B191" t="s">
        <v>216</v>
      </c>
      <c r="C191" t="s">
        <v>217</v>
      </c>
      <c r="G191" s="22">
        <v>45099</v>
      </c>
      <c r="H191" s="22">
        <v>45098</v>
      </c>
      <c r="I191" s="22">
        <v>45105</v>
      </c>
      <c r="J191" s="21">
        <f t="shared" si="20"/>
        <v>0.57682000000000011</v>
      </c>
      <c r="M191" s="21">
        <f t="shared" si="21"/>
        <v>0.57682000000000011</v>
      </c>
      <c r="N191" s="21">
        <v>0.57682000000000011</v>
      </c>
      <c r="O191" s="23"/>
      <c r="P191" s="21"/>
      <c r="Q191" s="21">
        <f t="shared" si="22"/>
        <v>0.57682000000000011</v>
      </c>
      <c r="R191" s="21"/>
      <c r="S191" s="26"/>
      <c r="T191" s="25"/>
      <c r="U191" s="21">
        <f t="shared" si="25"/>
        <v>0</v>
      </c>
      <c r="V191" s="23"/>
      <c r="Z191" s="21"/>
      <c r="AA191" s="21"/>
      <c r="AJ191" s="21">
        <f t="shared" si="23"/>
        <v>0</v>
      </c>
      <c r="AN191" s="21">
        <f t="shared" si="24"/>
        <v>0</v>
      </c>
    </row>
    <row r="192" spans="1:40" x14ac:dyDescent="0.25">
      <c r="A192" t="s">
        <v>215</v>
      </c>
      <c r="B192" t="s">
        <v>216</v>
      </c>
      <c r="C192" t="s">
        <v>217</v>
      </c>
      <c r="G192" s="22">
        <v>45189</v>
      </c>
      <c r="H192" s="22">
        <v>45188</v>
      </c>
      <c r="I192" s="22">
        <v>45195</v>
      </c>
      <c r="J192" s="21">
        <f t="shared" si="20"/>
        <v>0.40944999999999993</v>
      </c>
      <c r="M192" s="21">
        <f t="shared" si="21"/>
        <v>0.40944999999999993</v>
      </c>
      <c r="N192" s="21">
        <v>0.40944999999999993</v>
      </c>
      <c r="O192" s="23"/>
      <c r="P192" s="21"/>
      <c r="Q192" s="21">
        <f t="shared" si="22"/>
        <v>0.40944999999999993</v>
      </c>
      <c r="R192" s="21"/>
      <c r="S192" s="26"/>
      <c r="T192" s="25"/>
      <c r="U192" s="21">
        <f t="shared" si="25"/>
        <v>0</v>
      </c>
      <c r="V192" s="23"/>
      <c r="Z192" s="21"/>
      <c r="AA192" s="21"/>
      <c r="AJ192" s="21">
        <f t="shared" si="23"/>
        <v>0</v>
      </c>
      <c r="AN192" s="21">
        <f t="shared" si="24"/>
        <v>0</v>
      </c>
    </row>
    <row r="193" spans="1:40" x14ac:dyDescent="0.25">
      <c r="A193" t="s">
        <v>215</v>
      </c>
      <c r="B193" t="s">
        <v>216</v>
      </c>
      <c r="C193" t="s">
        <v>217</v>
      </c>
      <c r="G193" s="22">
        <v>45282</v>
      </c>
      <c r="H193" s="22">
        <v>45281</v>
      </c>
      <c r="I193" s="22">
        <v>45289</v>
      </c>
      <c r="J193" s="21">
        <f t="shared" si="20"/>
        <v>0.42166999999999999</v>
      </c>
      <c r="M193" s="21">
        <f t="shared" si="21"/>
        <v>0.42166999999999999</v>
      </c>
      <c r="N193" s="21">
        <v>0.42166999999999999</v>
      </c>
      <c r="O193" s="23"/>
      <c r="P193" s="21"/>
      <c r="Q193" s="21">
        <f t="shared" si="22"/>
        <v>0.42166999999999999</v>
      </c>
      <c r="R193" s="21"/>
      <c r="S193" s="26"/>
      <c r="T193" s="25"/>
      <c r="U193" s="21">
        <f t="shared" si="25"/>
        <v>0</v>
      </c>
      <c r="V193" s="23"/>
      <c r="Z193" s="21"/>
      <c r="AA193" s="21"/>
      <c r="AJ193" s="21">
        <f t="shared" si="23"/>
        <v>0</v>
      </c>
      <c r="AN193" s="21">
        <f t="shared" si="24"/>
        <v>0</v>
      </c>
    </row>
    <row r="194" spans="1:40" x14ac:dyDescent="0.25">
      <c r="A194" t="s">
        <v>218</v>
      </c>
      <c r="B194" t="s">
        <v>219</v>
      </c>
      <c r="C194" t="s">
        <v>220</v>
      </c>
      <c r="G194" s="22">
        <v>45007</v>
      </c>
      <c r="H194" s="22">
        <v>45006</v>
      </c>
      <c r="I194" s="22">
        <v>45013</v>
      </c>
      <c r="J194" s="21">
        <f t="shared" si="20"/>
        <v>9.401000000000001E-2</v>
      </c>
      <c r="M194" s="21">
        <f t="shared" si="21"/>
        <v>9.401000000000001E-2</v>
      </c>
      <c r="N194" s="21">
        <v>9.401000000000001E-2</v>
      </c>
      <c r="O194" s="23"/>
      <c r="P194" s="21"/>
      <c r="Q194" s="21">
        <f t="shared" si="22"/>
        <v>9.401000000000001E-2</v>
      </c>
      <c r="R194" s="21">
        <f>N194*1</f>
        <v>9.401000000000001E-2</v>
      </c>
      <c r="S194" s="26"/>
      <c r="T194" s="25"/>
      <c r="U194" s="21">
        <f t="shared" si="25"/>
        <v>9.401000000000001E-2</v>
      </c>
      <c r="V194" s="23"/>
      <c r="Z194" s="21"/>
      <c r="AA194" s="21"/>
      <c r="AJ194" s="21">
        <f t="shared" si="23"/>
        <v>0</v>
      </c>
      <c r="AN194" s="21">
        <f t="shared" si="24"/>
        <v>0</v>
      </c>
    </row>
    <row r="195" spans="1:40" x14ac:dyDescent="0.25">
      <c r="A195" t="s">
        <v>218</v>
      </c>
      <c r="B195" t="s">
        <v>219</v>
      </c>
      <c r="C195" t="s">
        <v>220</v>
      </c>
      <c r="G195" s="22">
        <v>45099</v>
      </c>
      <c r="H195" s="22">
        <v>45098</v>
      </c>
      <c r="I195" s="22">
        <v>45105</v>
      </c>
      <c r="J195" s="21">
        <f t="shared" si="20"/>
        <v>7.2559999999999999E-2</v>
      </c>
      <c r="M195" s="21">
        <f t="shared" si="21"/>
        <v>7.2559999999999999E-2</v>
      </c>
      <c r="N195" s="21">
        <v>7.2559999999999999E-2</v>
      </c>
      <c r="O195" s="23"/>
      <c r="P195" s="21"/>
      <c r="Q195" s="21">
        <f t="shared" si="22"/>
        <v>7.2559999999999999E-2</v>
      </c>
      <c r="R195" s="21">
        <f>N195*1</f>
        <v>7.2559999999999999E-2</v>
      </c>
      <c r="S195" s="26"/>
      <c r="T195" s="25"/>
      <c r="U195" s="21">
        <f t="shared" si="25"/>
        <v>7.2559999999999999E-2</v>
      </c>
      <c r="V195" s="23"/>
      <c r="Z195" s="21"/>
      <c r="AA195" s="21"/>
      <c r="AJ195" s="21">
        <f t="shared" si="23"/>
        <v>0</v>
      </c>
      <c r="AN195" s="21">
        <f t="shared" si="24"/>
        <v>0</v>
      </c>
    </row>
    <row r="196" spans="1:40" x14ac:dyDescent="0.25">
      <c r="A196" t="s">
        <v>218</v>
      </c>
      <c r="B196" t="s">
        <v>219</v>
      </c>
      <c r="C196" t="s">
        <v>220</v>
      </c>
      <c r="G196" s="22">
        <v>45189</v>
      </c>
      <c r="H196" s="22">
        <v>45188</v>
      </c>
      <c r="I196" s="22">
        <v>45195</v>
      </c>
      <c r="J196" s="21">
        <f t="shared" si="20"/>
        <v>6.5320000000000003E-2</v>
      </c>
      <c r="M196" s="21">
        <f t="shared" si="21"/>
        <v>6.5320000000000003E-2</v>
      </c>
      <c r="N196" s="21">
        <v>6.5320000000000003E-2</v>
      </c>
      <c r="O196" s="23"/>
      <c r="P196" s="21"/>
      <c r="Q196" s="21">
        <f t="shared" si="22"/>
        <v>6.5320000000000003E-2</v>
      </c>
      <c r="R196" s="21">
        <f>N196*1</f>
        <v>6.5320000000000003E-2</v>
      </c>
      <c r="S196" s="26"/>
      <c r="T196" s="25"/>
      <c r="U196" s="21">
        <f t="shared" si="25"/>
        <v>6.5320000000000003E-2</v>
      </c>
      <c r="V196" s="23"/>
      <c r="Z196" s="21"/>
      <c r="AA196" s="21"/>
      <c r="AJ196" s="21">
        <f t="shared" si="23"/>
        <v>0</v>
      </c>
      <c r="AN196" s="21">
        <f t="shared" si="24"/>
        <v>0</v>
      </c>
    </row>
    <row r="197" spans="1:40" x14ac:dyDescent="0.25">
      <c r="A197" t="s">
        <v>218</v>
      </c>
      <c r="B197" t="s">
        <v>219</v>
      </c>
      <c r="C197" t="s">
        <v>220</v>
      </c>
      <c r="G197" s="22">
        <v>45282</v>
      </c>
      <c r="H197" s="22">
        <v>45281</v>
      </c>
      <c r="I197" s="22">
        <v>45289</v>
      </c>
      <c r="J197" s="21">
        <f t="shared" si="20"/>
        <v>7.009E-2</v>
      </c>
      <c r="M197" s="21">
        <f t="shared" si="21"/>
        <v>7.009E-2</v>
      </c>
      <c r="N197" s="21">
        <v>7.009E-2</v>
      </c>
      <c r="O197" s="23"/>
      <c r="P197" s="21"/>
      <c r="Q197" s="21">
        <f t="shared" si="22"/>
        <v>7.009E-2</v>
      </c>
      <c r="R197" s="21">
        <f>N197*1</f>
        <v>7.009E-2</v>
      </c>
      <c r="S197" s="26"/>
      <c r="T197" s="25"/>
      <c r="U197" s="21">
        <f t="shared" si="25"/>
        <v>7.009E-2</v>
      </c>
      <c r="V197" s="23"/>
      <c r="Z197" s="21"/>
      <c r="AA197" s="21"/>
      <c r="AJ197" s="21">
        <f t="shared" si="23"/>
        <v>0</v>
      </c>
      <c r="AN197" s="21">
        <f t="shared" si="24"/>
        <v>0</v>
      </c>
    </row>
    <row r="198" spans="1:40" x14ac:dyDescent="0.25">
      <c r="A198" t="s">
        <v>221</v>
      </c>
      <c r="B198" t="s">
        <v>222</v>
      </c>
      <c r="C198" t="s">
        <v>223</v>
      </c>
      <c r="G198" s="22">
        <v>45007</v>
      </c>
      <c r="H198" s="22">
        <v>45006</v>
      </c>
      <c r="I198" s="22">
        <v>45013</v>
      </c>
      <c r="J198" s="21">
        <f t="shared" si="20"/>
        <v>3.6379999999999996E-2</v>
      </c>
      <c r="M198" s="21">
        <f t="shared" si="21"/>
        <v>3.6379999999999996E-2</v>
      </c>
      <c r="N198" s="21">
        <v>3.6379999999999996E-2</v>
      </c>
      <c r="O198" s="23"/>
      <c r="P198" s="21"/>
      <c r="Q198" s="21">
        <f t="shared" si="22"/>
        <v>3.6379999999999996E-2</v>
      </c>
      <c r="R198" s="21">
        <f>+N198*0.8496</f>
        <v>3.0908447999999998E-2</v>
      </c>
      <c r="S198" s="26"/>
      <c r="T198" s="25"/>
      <c r="U198" s="21">
        <f t="shared" si="25"/>
        <v>3.0908447999999998E-2</v>
      </c>
      <c r="V198" s="23"/>
      <c r="Z198" s="21"/>
      <c r="AA198" s="21"/>
      <c r="AJ198" s="21">
        <f t="shared" si="23"/>
        <v>0</v>
      </c>
      <c r="AN198" s="21">
        <f t="shared" si="24"/>
        <v>0</v>
      </c>
    </row>
    <row r="199" spans="1:40" x14ac:dyDescent="0.25">
      <c r="A199" t="s">
        <v>221</v>
      </c>
      <c r="B199" t="s">
        <v>222</v>
      </c>
      <c r="C199" t="s">
        <v>223</v>
      </c>
      <c r="G199" s="22">
        <v>45099</v>
      </c>
      <c r="H199" s="22">
        <v>45098</v>
      </c>
      <c r="I199" s="22">
        <v>45105</v>
      </c>
      <c r="J199" s="21">
        <f t="shared" si="20"/>
        <v>0.46049000000000001</v>
      </c>
      <c r="M199" s="21">
        <f t="shared" si="21"/>
        <v>0.46049000000000001</v>
      </c>
      <c r="N199" s="21">
        <v>0.46049000000000001</v>
      </c>
      <c r="O199" s="23"/>
      <c r="P199" s="21"/>
      <c r="Q199" s="21">
        <f t="shared" si="22"/>
        <v>0.46049000000000001</v>
      </c>
      <c r="R199" s="21">
        <f>+N199*0.8496</f>
        <v>0.39123230400000003</v>
      </c>
      <c r="S199" s="26"/>
      <c r="T199" s="25"/>
      <c r="U199" s="21">
        <f t="shared" si="25"/>
        <v>0.39123230400000003</v>
      </c>
      <c r="V199" s="23"/>
      <c r="Z199" s="21"/>
      <c r="AA199" s="21"/>
      <c r="AJ199" s="21">
        <f t="shared" si="23"/>
        <v>0</v>
      </c>
      <c r="AN199" s="21">
        <f t="shared" si="24"/>
        <v>0</v>
      </c>
    </row>
    <row r="200" spans="1:40" x14ac:dyDescent="0.25">
      <c r="A200" t="s">
        <v>221</v>
      </c>
      <c r="B200" t="s">
        <v>222</v>
      </c>
      <c r="C200" t="s">
        <v>223</v>
      </c>
      <c r="G200" s="22">
        <v>45189</v>
      </c>
      <c r="H200" s="22">
        <v>45188</v>
      </c>
      <c r="I200" s="22">
        <v>45195</v>
      </c>
      <c r="J200" s="21">
        <f t="shared" si="20"/>
        <v>0.46223999999999987</v>
      </c>
      <c r="M200" s="21">
        <f t="shared" si="21"/>
        <v>0.46223999999999987</v>
      </c>
      <c r="N200" s="21">
        <v>0.46223999999999987</v>
      </c>
      <c r="O200" s="23"/>
      <c r="P200" s="21"/>
      <c r="Q200" s="21">
        <f t="shared" si="22"/>
        <v>0.46223999999999987</v>
      </c>
      <c r="R200" s="21">
        <f>+N200*0.8496</f>
        <v>0.39271910399999993</v>
      </c>
      <c r="S200" s="26"/>
      <c r="T200" s="25"/>
      <c r="U200" s="21">
        <f t="shared" si="25"/>
        <v>0.39271910399999993</v>
      </c>
      <c r="V200" s="23"/>
      <c r="Z200" s="21"/>
      <c r="AA200" s="21"/>
      <c r="AJ200" s="21">
        <f t="shared" si="23"/>
        <v>0</v>
      </c>
      <c r="AN200" s="21">
        <f t="shared" si="24"/>
        <v>0</v>
      </c>
    </row>
    <row r="201" spans="1:40" x14ac:dyDescent="0.25">
      <c r="A201" t="s">
        <v>221</v>
      </c>
      <c r="B201" t="s">
        <v>222</v>
      </c>
      <c r="C201" t="s">
        <v>223</v>
      </c>
      <c r="G201" s="22">
        <v>45282</v>
      </c>
      <c r="H201" s="22">
        <v>45281</v>
      </c>
      <c r="I201" s="22">
        <v>45289</v>
      </c>
      <c r="J201" s="21">
        <f t="shared" si="20"/>
        <v>0.44377</v>
      </c>
      <c r="M201" s="21">
        <f t="shared" si="21"/>
        <v>0.44377</v>
      </c>
      <c r="N201" s="21">
        <v>0.44377</v>
      </c>
      <c r="O201" s="23"/>
      <c r="P201" s="21"/>
      <c r="Q201" s="21">
        <f t="shared" si="22"/>
        <v>0.44377</v>
      </c>
      <c r="R201" s="21">
        <f>+N201*0.8496</f>
        <v>0.37702699200000001</v>
      </c>
      <c r="S201" s="26"/>
      <c r="T201" s="25"/>
      <c r="U201" s="21">
        <f t="shared" si="25"/>
        <v>0.37702699200000001</v>
      </c>
      <c r="V201" s="23"/>
      <c r="Z201" s="21"/>
      <c r="AA201" s="21"/>
      <c r="AJ201" s="21">
        <f t="shared" si="23"/>
        <v>0</v>
      </c>
      <c r="AN201" s="21">
        <f t="shared" si="24"/>
        <v>0</v>
      </c>
    </row>
    <row r="202" spans="1:40" x14ac:dyDescent="0.25">
      <c r="A202" t="s">
        <v>224</v>
      </c>
      <c r="B202" t="s">
        <v>225</v>
      </c>
      <c r="C202" t="s">
        <v>226</v>
      </c>
      <c r="G202" s="22">
        <v>45007</v>
      </c>
      <c r="H202" s="22">
        <v>45006</v>
      </c>
      <c r="I202" s="22">
        <v>45013</v>
      </c>
      <c r="J202" s="21">
        <f t="shared" si="20"/>
        <v>2.5989999999999999E-2</v>
      </c>
      <c r="M202" s="21">
        <f t="shared" si="21"/>
        <v>2.5989999999999999E-2</v>
      </c>
      <c r="N202" s="21">
        <v>2.5989999999999999E-2</v>
      </c>
      <c r="O202" s="23"/>
      <c r="P202" s="21"/>
      <c r="Q202" s="21">
        <f t="shared" si="22"/>
        <v>2.5989999999999999E-2</v>
      </c>
      <c r="R202" s="21">
        <f>+N202*0.7433</f>
        <v>1.9318366999999999E-2</v>
      </c>
      <c r="S202" s="26"/>
      <c r="T202" s="25"/>
      <c r="U202" s="21">
        <f t="shared" si="25"/>
        <v>1.9318366999999999E-2</v>
      </c>
      <c r="V202" s="23"/>
      <c r="Z202" s="21"/>
      <c r="AA202" s="21"/>
      <c r="AJ202" s="21">
        <f t="shared" si="23"/>
        <v>0</v>
      </c>
      <c r="AN202" s="21">
        <f t="shared" si="24"/>
        <v>0</v>
      </c>
    </row>
    <row r="203" spans="1:40" x14ac:dyDescent="0.25">
      <c r="A203" t="s">
        <v>224</v>
      </c>
      <c r="B203" t="s">
        <v>225</v>
      </c>
      <c r="C203" t="s">
        <v>226</v>
      </c>
      <c r="G203" s="22">
        <v>45099</v>
      </c>
      <c r="H203" s="22">
        <v>45098</v>
      </c>
      <c r="I203" s="22">
        <v>45105</v>
      </c>
      <c r="J203" s="21">
        <f t="shared" si="20"/>
        <v>4.6080000000000003E-2</v>
      </c>
      <c r="M203" s="21">
        <f t="shared" si="21"/>
        <v>4.6080000000000003E-2</v>
      </c>
      <c r="N203" s="21">
        <v>4.6080000000000003E-2</v>
      </c>
      <c r="O203" s="23"/>
      <c r="P203" s="21"/>
      <c r="Q203" s="21">
        <f t="shared" si="22"/>
        <v>4.6080000000000003E-2</v>
      </c>
      <c r="R203" s="21">
        <f>+N203*0.7433</f>
        <v>3.4251264000000003E-2</v>
      </c>
      <c r="S203" s="26"/>
      <c r="T203" s="25"/>
      <c r="U203" s="21">
        <f t="shared" si="25"/>
        <v>3.4251264000000003E-2</v>
      </c>
      <c r="V203" s="23"/>
      <c r="Z203" s="21"/>
      <c r="AA203" s="21"/>
      <c r="AJ203" s="21">
        <f t="shared" si="23"/>
        <v>0</v>
      </c>
      <c r="AN203" s="21">
        <f t="shared" si="24"/>
        <v>0</v>
      </c>
    </row>
    <row r="204" spans="1:40" x14ac:dyDescent="0.25">
      <c r="A204" t="s">
        <v>224</v>
      </c>
      <c r="B204" t="s">
        <v>225</v>
      </c>
      <c r="C204" t="s">
        <v>226</v>
      </c>
      <c r="G204" s="22">
        <v>45189</v>
      </c>
      <c r="H204" s="22">
        <v>45188</v>
      </c>
      <c r="I204" s="22">
        <v>45195</v>
      </c>
      <c r="J204" s="21">
        <f t="shared" si="20"/>
        <v>2.2089999999999995E-2</v>
      </c>
      <c r="M204" s="21">
        <f t="shared" si="21"/>
        <v>2.2089999999999995E-2</v>
      </c>
      <c r="N204" s="21">
        <v>2.2089999999999995E-2</v>
      </c>
      <c r="O204" s="23"/>
      <c r="P204" s="21"/>
      <c r="Q204" s="21">
        <f t="shared" si="22"/>
        <v>2.2089999999999995E-2</v>
      </c>
      <c r="R204" s="21">
        <f>+N204*0.7433</f>
        <v>1.6419496999999995E-2</v>
      </c>
      <c r="S204" s="26"/>
      <c r="T204" s="25"/>
      <c r="U204" s="21">
        <f t="shared" si="25"/>
        <v>1.6419496999999995E-2</v>
      </c>
      <c r="V204" s="23"/>
      <c r="Z204" s="21"/>
      <c r="AA204" s="21"/>
      <c r="AJ204" s="21">
        <f t="shared" si="23"/>
        <v>0</v>
      </c>
      <c r="AN204" s="21">
        <f t="shared" si="24"/>
        <v>0</v>
      </c>
    </row>
    <row r="205" spans="1:40" x14ac:dyDescent="0.25">
      <c r="A205" t="s">
        <v>224</v>
      </c>
      <c r="B205" t="s">
        <v>225</v>
      </c>
      <c r="C205" t="s">
        <v>226</v>
      </c>
      <c r="G205" s="22">
        <v>45282</v>
      </c>
      <c r="H205" s="22">
        <v>45281</v>
      </c>
      <c r="I205" s="22">
        <v>45289</v>
      </c>
      <c r="J205" s="21">
        <f t="shared" si="20"/>
        <v>2.9269999999999997E-2</v>
      </c>
      <c r="M205" s="21">
        <f t="shared" si="21"/>
        <v>2.9269999999999997E-2</v>
      </c>
      <c r="N205" s="21">
        <v>2.9269999999999997E-2</v>
      </c>
      <c r="O205" s="23"/>
      <c r="P205" s="21"/>
      <c r="Q205" s="21">
        <f t="shared" si="22"/>
        <v>2.9269999999999997E-2</v>
      </c>
      <c r="R205" s="21">
        <f>+N205*0.7433</f>
        <v>2.1756390999999996E-2</v>
      </c>
      <c r="S205" s="26"/>
      <c r="T205" s="25"/>
      <c r="U205" s="21">
        <f t="shared" si="25"/>
        <v>2.1756390999999996E-2</v>
      </c>
      <c r="V205" s="23"/>
      <c r="Z205" s="21"/>
      <c r="AA205" s="21"/>
      <c r="AJ205" s="21">
        <f t="shared" si="23"/>
        <v>0</v>
      </c>
      <c r="AN205" s="21">
        <f t="shared" si="24"/>
        <v>0</v>
      </c>
    </row>
    <row r="206" spans="1:40" x14ac:dyDescent="0.25">
      <c r="A206" t="s">
        <v>227</v>
      </c>
      <c r="B206" t="s">
        <v>228</v>
      </c>
      <c r="C206" t="s">
        <v>229</v>
      </c>
      <c r="G206" s="22">
        <v>45007</v>
      </c>
      <c r="H206" s="22">
        <v>45006</v>
      </c>
      <c r="I206" s="22">
        <v>45013</v>
      </c>
      <c r="J206" s="21">
        <f t="shared" si="20"/>
        <v>7.0999999999999995E-3</v>
      </c>
      <c r="M206" s="21">
        <f t="shared" si="21"/>
        <v>7.0999999999999995E-3</v>
      </c>
      <c r="N206" s="21">
        <v>7.0999999999999995E-3</v>
      </c>
      <c r="O206" s="23"/>
      <c r="P206" s="21"/>
      <c r="Q206" s="21">
        <f t="shared" si="22"/>
        <v>7.0999999999999995E-3</v>
      </c>
      <c r="R206" s="21">
        <f>+N206*0.2054</f>
        <v>1.4583399999999998E-3</v>
      </c>
      <c r="S206" s="26"/>
      <c r="T206" s="25"/>
      <c r="U206" s="21">
        <f t="shared" si="25"/>
        <v>1.4583399999999998E-3</v>
      </c>
      <c r="V206" s="23"/>
      <c r="Z206" s="21"/>
      <c r="AA206" s="21"/>
      <c r="AJ206" s="21">
        <f t="shared" si="23"/>
        <v>0</v>
      </c>
      <c r="AN206" s="21">
        <f t="shared" si="24"/>
        <v>0</v>
      </c>
    </row>
    <row r="207" spans="1:40" x14ac:dyDescent="0.25">
      <c r="A207" t="s">
        <v>227</v>
      </c>
      <c r="B207" t="s">
        <v>228</v>
      </c>
      <c r="C207" t="s">
        <v>229</v>
      </c>
      <c r="G207" s="22">
        <v>45099</v>
      </c>
      <c r="H207" s="22">
        <v>45098</v>
      </c>
      <c r="I207" s="22">
        <v>45105</v>
      </c>
      <c r="J207" s="21">
        <f t="shared" si="20"/>
        <v>2.3199999999999998E-2</v>
      </c>
      <c r="M207" s="21">
        <f t="shared" si="21"/>
        <v>2.3199999999999998E-2</v>
      </c>
      <c r="N207" s="21">
        <v>2.3199999999999998E-2</v>
      </c>
      <c r="O207" s="23"/>
      <c r="P207" s="21"/>
      <c r="Q207" s="21">
        <f t="shared" si="22"/>
        <v>2.3199999999999998E-2</v>
      </c>
      <c r="R207" s="21">
        <f>+N207*0.2054</f>
        <v>4.7652799999999993E-3</v>
      </c>
      <c r="S207" s="26"/>
      <c r="T207" s="25"/>
      <c r="U207" s="21">
        <f t="shared" si="25"/>
        <v>4.7652799999999993E-3</v>
      </c>
      <c r="V207" s="23"/>
      <c r="Z207" s="21"/>
      <c r="AA207" s="21"/>
      <c r="AJ207" s="21">
        <f t="shared" si="23"/>
        <v>0</v>
      </c>
      <c r="AN207" s="21">
        <f t="shared" si="24"/>
        <v>0</v>
      </c>
    </row>
    <row r="208" spans="1:40" x14ac:dyDescent="0.25">
      <c r="A208" t="s">
        <v>227</v>
      </c>
      <c r="B208" t="s">
        <v>228</v>
      </c>
      <c r="C208" t="s">
        <v>229</v>
      </c>
      <c r="G208" s="22">
        <v>45189</v>
      </c>
      <c r="H208" s="22">
        <v>45188</v>
      </c>
      <c r="I208" s="22">
        <v>45195</v>
      </c>
      <c r="J208" s="21">
        <f t="shared" ref="J208:J271" si="26">+K208+L208+M208</f>
        <v>4.3189999999999992E-2</v>
      </c>
      <c r="M208" s="21">
        <f t="shared" ref="M208:M271" si="27">+N208+O208+V208+Z208+AB208+AD208</f>
        <v>4.3189999999999992E-2</v>
      </c>
      <c r="N208" s="21">
        <v>4.3189999999999992E-2</v>
      </c>
      <c r="O208" s="23"/>
      <c r="P208" s="21"/>
      <c r="Q208" s="21">
        <f t="shared" ref="Q208:Q271" si="28">+N208+O208+P208</f>
        <v>4.3189999999999992E-2</v>
      </c>
      <c r="R208" s="21">
        <f>+N208*0.2054</f>
        <v>8.8712259999999977E-3</v>
      </c>
      <c r="S208" s="26"/>
      <c r="T208" s="25"/>
      <c r="U208" s="21">
        <f t="shared" si="25"/>
        <v>8.8712259999999977E-3</v>
      </c>
      <c r="V208" s="23"/>
      <c r="Z208" s="21"/>
      <c r="AA208" s="21"/>
      <c r="AJ208" s="21">
        <f t="shared" ref="AJ208:AJ271" si="29">+AG208+AH208+AI208</f>
        <v>0</v>
      </c>
      <c r="AN208" s="21">
        <f t="shared" ref="AN208:AN271" si="30">+AK208+AL208+AM208</f>
        <v>0</v>
      </c>
    </row>
    <row r="209" spans="1:40" x14ac:dyDescent="0.25">
      <c r="A209" t="s">
        <v>227</v>
      </c>
      <c r="B209" t="s">
        <v>228</v>
      </c>
      <c r="C209" t="s">
        <v>229</v>
      </c>
      <c r="G209" s="22">
        <v>45282</v>
      </c>
      <c r="H209" s="22">
        <v>45281</v>
      </c>
      <c r="I209" s="22">
        <v>45289</v>
      </c>
      <c r="J209" s="21">
        <f t="shared" si="26"/>
        <v>6.103999999999999E-2</v>
      </c>
      <c r="M209" s="21">
        <f t="shared" si="27"/>
        <v>6.103999999999999E-2</v>
      </c>
      <c r="N209" s="21">
        <v>6.103999999999999E-2</v>
      </c>
      <c r="O209" s="23"/>
      <c r="P209" s="21"/>
      <c r="Q209" s="21">
        <f t="shared" si="28"/>
        <v>6.103999999999999E-2</v>
      </c>
      <c r="R209" s="21">
        <f>+N209*0.2054</f>
        <v>1.2537615999999998E-2</v>
      </c>
      <c r="S209" s="26"/>
      <c r="T209" s="25"/>
      <c r="U209" s="21">
        <f t="shared" si="25"/>
        <v>1.2537615999999998E-2</v>
      </c>
      <c r="V209" s="23"/>
      <c r="Z209" s="21"/>
      <c r="AA209" s="21"/>
      <c r="AJ209" s="21">
        <f t="shared" si="29"/>
        <v>0</v>
      </c>
      <c r="AN209" s="21">
        <f t="shared" si="30"/>
        <v>0</v>
      </c>
    </row>
    <row r="210" spans="1:40" x14ac:dyDescent="0.25">
      <c r="A210" t="s">
        <v>230</v>
      </c>
      <c r="B210" t="s">
        <v>231</v>
      </c>
      <c r="C210" t="s">
        <v>232</v>
      </c>
      <c r="G210" s="22">
        <v>45007</v>
      </c>
      <c r="H210" s="22">
        <v>45006</v>
      </c>
      <c r="I210" s="22">
        <v>45013</v>
      </c>
      <c r="J210" s="21">
        <f t="shared" si="26"/>
        <v>9.428000000000003E-2</v>
      </c>
      <c r="M210" s="21">
        <f t="shared" si="27"/>
        <v>9.428000000000003E-2</v>
      </c>
      <c r="N210" s="21">
        <v>9.428000000000003E-2</v>
      </c>
      <c r="O210" s="23"/>
      <c r="P210" s="21"/>
      <c r="Q210" s="21">
        <f t="shared" si="28"/>
        <v>9.428000000000003E-2</v>
      </c>
      <c r="R210" s="21"/>
      <c r="S210" s="26"/>
      <c r="T210" s="25"/>
      <c r="U210" s="21">
        <f t="shared" si="25"/>
        <v>0</v>
      </c>
      <c r="V210" s="23"/>
      <c r="Z210" s="21"/>
      <c r="AA210" s="21"/>
      <c r="AJ210" s="21">
        <f t="shared" si="29"/>
        <v>0</v>
      </c>
      <c r="AN210" s="21">
        <f t="shared" si="30"/>
        <v>0</v>
      </c>
    </row>
    <row r="211" spans="1:40" x14ac:dyDescent="0.25">
      <c r="A211" t="s">
        <v>230</v>
      </c>
      <c r="B211" t="s">
        <v>231</v>
      </c>
      <c r="C211" t="s">
        <v>232</v>
      </c>
      <c r="G211" s="22">
        <v>45099</v>
      </c>
      <c r="H211" s="22">
        <v>45098</v>
      </c>
      <c r="I211" s="22">
        <v>45105</v>
      </c>
      <c r="J211" s="21">
        <f t="shared" si="26"/>
        <v>0.26537000000000005</v>
      </c>
      <c r="M211" s="21">
        <f t="shared" si="27"/>
        <v>0.26537000000000005</v>
      </c>
      <c r="N211" s="21">
        <v>0.26537000000000005</v>
      </c>
      <c r="O211" s="23"/>
      <c r="P211" s="21"/>
      <c r="Q211" s="21">
        <f t="shared" si="28"/>
        <v>0.26537000000000005</v>
      </c>
      <c r="R211" s="21"/>
      <c r="S211" s="26"/>
      <c r="T211" s="25"/>
      <c r="U211" s="21">
        <f t="shared" si="25"/>
        <v>0</v>
      </c>
      <c r="V211" s="23"/>
      <c r="Z211" s="21"/>
      <c r="AA211" s="21"/>
      <c r="AJ211" s="21">
        <f t="shared" si="29"/>
        <v>0</v>
      </c>
      <c r="AN211" s="21">
        <f t="shared" si="30"/>
        <v>0</v>
      </c>
    </row>
    <row r="212" spans="1:40" x14ac:dyDescent="0.25">
      <c r="A212" t="s">
        <v>230</v>
      </c>
      <c r="B212" t="s">
        <v>231</v>
      </c>
      <c r="C212" t="s">
        <v>232</v>
      </c>
      <c r="G212" s="22">
        <v>45189</v>
      </c>
      <c r="H212" s="22">
        <v>45188</v>
      </c>
      <c r="I212" s="22">
        <v>45195</v>
      </c>
      <c r="J212" s="21">
        <f t="shared" si="26"/>
        <v>0.20476</v>
      </c>
      <c r="M212" s="21">
        <f t="shared" si="27"/>
        <v>0.20476</v>
      </c>
      <c r="N212" s="21">
        <v>0.20476</v>
      </c>
      <c r="O212" s="23"/>
      <c r="P212" s="21"/>
      <c r="Q212" s="21">
        <f t="shared" si="28"/>
        <v>0.20476</v>
      </c>
      <c r="R212" s="21"/>
      <c r="S212" s="26"/>
      <c r="T212" s="25"/>
      <c r="U212" s="21">
        <f t="shared" si="25"/>
        <v>0</v>
      </c>
      <c r="V212" s="23"/>
      <c r="Z212" s="21"/>
      <c r="AA212" s="21"/>
      <c r="AJ212" s="21">
        <f t="shared" si="29"/>
        <v>0</v>
      </c>
      <c r="AN212" s="21">
        <f t="shared" si="30"/>
        <v>0</v>
      </c>
    </row>
    <row r="213" spans="1:40" x14ac:dyDescent="0.25">
      <c r="A213" t="s">
        <v>230</v>
      </c>
      <c r="B213" t="s">
        <v>231</v>
      </c>
      <c r="C213" t="s">
        <v>232</v>
      </c>
      <c r="G213" s="22">
        <v>45282</v>
      </c>
      <c r="H213" s="22">
        <v>45281</v>
      </c>
      <c r="I213" s="22">
        <v>45289</v>
      </c>
      <c r="J213" s="21">
        <f t="shared" si="26"/>
        <v>0.21170000000000003</v>
      </c>
      <c r="M213" s="21">
        <f t="shared" si="27"/>
        <v>0.21170000000000003</v>
      </c>
      <c r="N213" s="21">
        <v>0.21170000000000003</v>
      </c>
      <c r="O213" s="23"/>
      <c r="P213" s="21"/>
      <c r="Q213" s="21">
        <f t="shared" si="28"/>
        <v>0.21170000000000003</v>
      </c>
      <c r="R213" s="21"/>
      <c r="S213" s="26"/>
      <c r="T213" s="25"/>
      <c r="U213" s="21">
        <f t="shared" si="25"/>
        <v>0</v>
      </c>
      <c r="V213" s="23"/>
      <c r="Z213" s="21"/>
      <c r="AA213" s="21"/>
      <c r="AJ213" s="21">
        <f t="shared" si="29"/>
        <v>0</v>
      </c>
      <c r="AN213" s="21">
        <f t="shared" si="30"/>
        <v>0</v>
      </c>
    </row>
    <row r="214" spans="1:40" x14ac:dyDescent="0.25">
      <c r="A214" t="s">
        <v>233</v>
      </c>
      <c r="B214" t="s">
        <v>234</v>
      </c>
      <c r="C214" t="s">
        <v>235</v>
      </c>
      <c r="G214" s="22">
        <v>45007</v>
      </c>
      <c r="H214" s="22">
        <v>45006</v>
      </c>
      <c r="I214" s="22">
        <v>45013</v>
      </c>
      <c r="J214" s="21">
        <f t="shared" si="26"/>
        <v>0.23332999999999998</v>
      </c>
      <c r="M214" s="21">
        <f t="shared" si="27"/>
        <v>0.23332999999999998</v>
      </c>
      <c r="N214" s="21">
        <v>0.23332999999999998</v>
      </c>
      <c r="O214" s="23"/>
      <c r="P214" s="21"/>
      <c r="Q214" s="21">
        <f t="shared" si="28"/>
        <v>0.23332999999999998</v>
      </c>
      <c r="R214" s="21"/>
      <c r="S214" s="26"/>
      <c r="T214" s="25"/>
      <c r="U214" s="21">
        <f t="shared" si="25"/>
        <v>0</v>
      </c>
      <c r="V214" s="23"/>
      <c r="Z214" s="21"/>
      <c r="AA214" s="21"/>
      <c r="AJ214" s="21">
        <f t="shared" si="29"/>
        <v>0</v>
      </c>
      <c r="AN214" s="21">
        <f t="shared" si="30"/>
        <v>0</v>
      </c>
    </row>
    <row r="215" spans="1:40" x14ac:dyDescent="0.25">
      <c r="A215" t="s">
        <v>233</v>
      </c>
      <c r="B215" t="s">
        <v>234</v>
      </c>
      <c r="C215" t="s">
        <v>235</v>
      </c>
      <c r="G215" s="22">
        <v>45099</v>
      </c>
      <c r="H215" s="22">
        <v>45098</v>
      </c>
      <c r="I215" s="22">
        <v>45105</v>
      </c>
      <c r="J215" s="21">
        <f t="shared" si="26"/>
        <v>0.15810000000000002</v>
      </c>
      <c r="M215" s="21">
        <f t="shared" si="27"/>
        <v>0.15810000000000002</v>
      </c>
      <c r="N215" s="21">
        <v>0.15810000000000002</v>
      </c>
      <c r="O215" s="23"/>
      <c r="P215" s="21"/>
      <c r="Q215" s="21">
        <f t="shared" si="28"/>
        <v>0.15810000000000002</v>
      </c>
      <c r="R215" s="21"/>
      <c r="S215" s="26"/>
      <c r="T215" s="25"/>
      <c r="U215" s="21">
        <f t="shared" si="25"/>
        <v>0</v>
      </c>
      <c r="V215" s="23"/>
      <c r="Z215" s="21"/>
      <c r="AA215" s="21"/>
      <c r="AJ215" s="21">
        <f t="shared" si="29"/>
        <v>0</v>
      </c>
      <c r="AN215" s="21">
        <f t="shared" si="30"/>
        <v>0</v>
      </c>
    </row>
    <row r="216" spans="1:40" x14ac:dyDescent="0.25">
      <c r="A216" t="s">
        <v>233</v>
      </c>
      <c r="B216" t="s">
        <v>234</v>
      </c>
      <c r="C216" t="s">
        <v>235</v>
      </c>
      <c r="G216" s="22">
        <v>45189</v>
      </c>
      <c r="H216" s="22">
        <v>45188</v>
      </c>
      <c r="I216" s="22">
        <v>45195</v>
      </c>
      <c r="J216" s="21">
        <f t="shared" si="26"/>
        <v>0.15853999999999999</v>
      </c>
      <c r="M216" s="21">
        <f t="shared" si="27"/>
        <v>0.15853999999999999</v>
      </c>
      <c r="N216" s="21">
        <v>0.15853999999999999</v>
      </c>
      <c r="O216" s="23"/>
      <c r="P216" s="21"/>
      <c r="Q216" s="21">
        <f t="shared" si="28"/>
        <v>0.15853999999999999</v>
      </c>
      <c r="R216" s="21"/>
      <c r="S216" s="26"/>
      <c r="T216" s="25"/>
      <c r="U216" s="21">
        <f t="shared" si="25"/>
        <v>0</v>
      </c>
      <c r="V216" s="23"/>
      <c r="Z216" s="21"/>
      <c r="AA216" s="21"/>
      <c r="AJ216" s="21">
        <f t="shared" si="29"/>
        <v>0</v>
      </c>
      <c r="AN216" s="21">
        <f t="shared" si="30"/>
        <v>0</v>
      </c>
    </row>
    <row r="217" spans="1:40" x14ac:dyDescent="0.25">
      <c r="A217" t="s">
        <v>233</v>
      </c>
      <c r="B217" t="s">
        <v>234</v>
      </c>
      <c r="C217" t="s">
        <v>235</v>
      </c>
      <c r="G217" s="22">
        <v>45282</v>
      </c>
      <c r="H217" s="22">
        <v>45281</v>
      </c>
      <c r="I217" s="22">
        <v>45289</v>
      </c>
      <c r="J217" s="21">
        <f t="shared" si="26"/>
        <v>0.1042</v>
      </c>
      <c r="M217" s="21">
        <f t="shared" si="27"/>
        <v>0.1042</v>
      </c>
      <c r="N217" s="21">
        <v>0.1042</v>
      </c>
      <c r="O217" s="23"/>
      <c r="P217" s="21"/>
      <c r="Q217" s="21">
        <f t="shared" si="28"/>
        <v>0.1042</v>
      </c>
      <c r="R217" s="21"/>
      <c r="S217" s="26"/>
      <c r="T217" s="25"/>
      <c r="U217" s="21">
        <f t="shared" si="25"/>
        <v>0</v>
      </c>
      <c r="V217" s="23"/>
      <c r="Z217" s="21"/>
      <c r="AA217" s="21"/>
      <c r="AJ217" s="21">
        <f t="shared" si="29"/>
        <v>0</v>
      </c>
      <c r="AN217" s="21">
        <f t="shared" si="30"/>
        <v>0</v>
      </c>
    </row>
    <row r="218" spans="1:40" x14ac:dyDescent="0.25">
      <c r="A218" t="s">
        <v>236</v>
      </c>
      <c r="B218" t="s">
        <v>237</v>
      </c>
      <c r="C218" t="s">
        <v>238</v>
      </c>
      <c r="G218" s="22">
        <v>45099</v>
      </c>
      <c r="H218" s="22">
        <v>45098</v>
      </c>
      <c r="I218" s="22">
        <v>45105</v>
      </c>
      <c r="J218" s="21">
        <f t="shared" si="26"/>
        <v>0.35060000000000002</v>
      </c>
      <c r="M218" s="21">
        <f t="shared" si="27"/>
        <v>0.35060000000000002</v>
      </c>
      <c r="N218" s="21">
        <v>0.35060000000000002</v>
      </c>
      <c r="O218" s="23"/>
      <c r="P218" s="21"/>
      <c r="Q218" s="21">
        <f t="shared" si="28"/>
        <v>0.35060000000000002</v>
      </c>
      <c r="R218" s="21">
        <f t="shared" ref="R218:R224" si="31">+N218*1</f>
        <v>0.35060000000000002</v>
      </c>
      <c r="S218" s="26"/>
      <c r="T218" s="25"/>
      <c r="U218" s="21">
        <f t="shared" si="25"/>
        <v>0.35060000000000002</v>
      </c>
      <c r="V218" s="23"/>
      <c r="Z218" s="21"/>
      <c r="AA218" s="21"/>
      <c r="AJ218" s="21">
        <f t="shared" si="29"/>
        <v>0</v>
      </c>
      <c r="AN218" s="21">
        <f t="shared" si="30"/>
        <v>0</v>
      </c>
    </row>
    <row r="219" spans="1:40" x14ac:dyDescent="0.25">
      <c r="A219" t="s">
        <v>236</v>
      </c>
      <c r="B219" t="s">
        <v>237</v>
      </c>
      <c r="C219" t="s">
        <v>238</v>
      </c>
      <c r="G219" s="22">
        <v>45189</v>
      </c>
      <c r="H219" s="22">
        <v>45188</v>
      </c>
      <c r="I219" s="22">
        <v>45195</v>
      </c>
      <c r="J219" s="21">
        <f t="shared" si="26"/>
        <v>0.19303999999999999</v>
      </c>
      <c r="M219" s="21">
        <f t="shared" si="27"/>
        <v>0.19303999999999999</v>
      </c>
      <c r="N219" s="21">
        <v>0.19303999999999999</v>
      </c>
      <c r="O219" s="23"/>
      <c r="P219" s="21"/>
      <c r="Q219" s="21">
        <f t="shared" si="28"/>
        <v>0.19303999999999999</v>
      </c>
      <c r="R219" s="21">
        <f t="shared" si="31"/>
        <v>0.19303999999999999</v>
      </c>
      <c r="S219" s="26"/>
      <c r="T219" s="25"/>
      <c r="U219" s="21">
        <f t="shared" si="25"/>
        <v>0.19303999999999999</v>
      </c>
      <c r="V219" s="23"/>
      <c r="Z219" s="21"/>
      <c r="AA219" s="21"/>
      <c r="AJ219" s="21">
        <f t="shared" si="29"/>
        <v>0</v>
      </c>
      <c r="AN219" s="21">
        <f t="shared" si="30"/>
        <v>0</v>
      </c>
    </row>
    <row r="220" spans="1:40" x14ac:dyDescent="0.25">
      <c r="A220" t="s">
        <v>236</v>
      </c>
      <c r="B220" t="s">
        <v>237</v>
      </c>
      <c r="C220" t="s">
        <v>238</v>
      </c>
      <c r="G220" s="22">
        <v>45282</v>
      </c>
      <c r="H220" s="22">
        <v>45281</v>
      </c>
      <c r="I220" s="22">
        <v>45289</v>
      </c>
      <c r="J220" s="21">
        <f t="shared" si="26"/>
        <v>0.31041999999999997</v>
      </c>
      <c r="M220" s="21">
        <f t="shared" si="27"/>
        <v>0.31041999999999997</v>
      </c>
      <c r="N220" s="21">
        <v>0.31041999999999997</v>
      </c>
      <c r="O220" s="23"/>
      <c r="P220" s="21"/>
      <c r="Q220" s="21">
        <f t="shared" si="28"/>
        <v>0.31041999999999997</v>
      </c>
      <c r="R220" s="21">
        <f t="shared" si="31"/>
        <v>0.31041999999999997</v>
      </c>
      <c r="S220" s="26"/>
      <c r="T220" s="25"/>
      <c r="U220" s="21">
        <f t="shared" si="25"/>
        <v>0.31041999999999997</v>
      </c>
      <c r="V220" s="23"/>
      <c r="Z220" s="21"/>
      <c r="AA220" s="21"/>
      <c r="AJ220" s="21">
        <f t="shared" si="29"/>
        <v>0</v>
      </c>
      <c r="AN220" s="21">
        <f t="shared" si="30"/>
        <v>0</v>
      </c>
    </row>
    <row r="221" spans="1:40" x14ac:dyDescent="0.25">
      <c r="A221" t="s">
        <v>239</v>
      </c>
      <c r="B221" t="s">
        <v>240</v>
      </c>
      <c r="C221" t="s">
        <v>241</v>
      </c>
      <c r="G221" s="22">
        <v>45007</v>
      </c>
      <c r="H221" s="22">
        <v>45006</v>
      </c>
      <c r="I221" s="22">
        <v>45013</v>
      </c>
      <c r="J221" s="21">
        <f t="shared" si="26"/>
        <v>0.26189000000000001</v>
      </c>
      <c r="M221" s="21">
        <f t="shared" si="27"/>
        <v>0.26189000000000001</v>
      </c>
      <c r="N221" s="21">
        <v>0.26189000000000001</v>
      </c>
      <c r="O221" s="23"/>
      <c r="P221" s="21"/>
      <c r="Q221" s="21">
        <f t="shared" si="28"/>
        <v>0.26189000000000001</v>
      </c>
      <c r="R221" s="21">
        <f t="shared" si="31"/>
        <v>0.26189000000000001</v>
      </c>
      <c r="S221" s="26"/>
      <c r="T221" s="25"/>
      <c r="U221" s="21">
        <f t="shared" si="25"/>
        <v>0.26189000000000001</v>
      </c>
      <c r="V221" s="23"/>
      <c r="Z221" s="21"/>
      <c r="AA221" s="21"/>
      <c r="AJ221" s="21">
        <f t="shared" si="29"/>
        <v>0</v>
      </c>
      <c r="AN221" s="21">
        <f t="shared" si="30"/>
        <v>0</v>
      </c>
    </row>
    <row r="222" spans="1:40" x14ac:dyDescent="0.25">
      <c r="A222" t="s">
        <v>239</v>
      </c>
      <c r="B222" t="s">
        <v>240</v>
      </c>
      <c r="C222" t="s">
        <v>241</v>
      </c>
      <c r="G222" s="22">
        <v>45099</v>
      </c>
      <c r="H222" s="22">
        <v>45098</v>
      </c>
      <c r="I222" s="22">
        <v>45105</v>
      </c>
      <c r="J222" s="21">
        <f t="shared" si="26"/>
        <v>0.25846000000000002</v>
      </c>
      <c r="M222" s="21">
        <f t="shared" si="27"/>
        <v>0.25846000000000002</v>
      </c>
      <c r="N222" s="21">
        <v>0.25846000000000002</v>
      </c>
      <c r="O222" s="23"/>
      <c r="P222" s="21"/>
      <c r="Q222" s="21">
        <f t="shared" si="28"/>
        <v>0.25846000000000002</v>
      </c>
      <c r="R222" s="21">
        <f t="shared" si="31"/>
        <v>0.25846000000000002</v>
      </c>
      <c r="S222" s="26"/>
      <c r="T222" s="25"/>
      <c r="U222" s="21">
        <f t="shared" si="25"/>
        <v>0.25846000000000002</v>
      </c>
      <c r="V222" s="23"/>
      <c r="Z222" s="21"/>
      <c r="AA222" s="21"/>
      <c r="AJ222" s="21">
        <f t="shared" si="29"/>
        <v>0</v>
      </c>
      <c r="AN222" s="21">
        <f t="shared" si="30"/>
        <v>0</v>
      </c>
    </row>
    <row r="223" spans="1:40" x14ac:dyDescent="0.25">
      <c r="A223" t="s">
        <v>239</v>
      </c>
      <c r="B223" t="s">
        <v>240</v>
      </c>
      <c r="C223" t="s">
        <v>241</v>
      </c>
      <c r="G223" s="22">
        <v>45189</v>
      </c>
      <c r="H223" s="22">
        <v>45188</v>
      </c>
      <c r="I223" s="22">
        <v>45195</v>
      </c>
      <c r="J223" s="21">
        <f t="shared" si="26"/>
        <v>0.19445000000000004</v>
      </c>
      <c r="M223" s="21">
        <f t="shared" si="27"/>
        <v>0.19445000000000004</v>
      </c>
      <c r="N223" s="21">
        <v>0.19445000000000004</v>
      </c>
      <c r="O223" s="23"/>
      <c r="P223" s="21"/>
      <c r="Q223" s="21">
        <f t="shared" si="28"/>
        <v>0.19445000000000004</v>
      </c>
      <c r="R223" s="21">
        <f t="shared" si="31"/>
        <v>0.19445000000000004</v>
      </c>
      <c r="S223" s="26"/>
      <c r="T223" s="25"/>
      <c r="U223" s="21">
        <f t="shared" si="25"/>
        <v>0.19445000000000004</v>
      </c>
      <c r="V223" s="23"/>
      <c r="Z223" s="21"/>
      <c r="AA223" s="21"/>
      <c r="AJ223" s="21">
        <f t="shared" si="29"/>
        <v>0</v>
      </c>
      <c r="AN223" s="21">
        <f t="shared" si="30"/>
        <v>0</v>
      </c>
    </row>
    <row r="224" spans="1:40" x14ac:dyDescent="0.25">
      <c r="A224" t="s">
        <v>239</v>
      </c>
      <c r="B224" t="s">
        <v>240</v>
      </c>
      <c r="C224" t="s">
        <v>241</v>
      </c>
      <c r="G224" s="22">
        <v>45282</v>
      </c>
      <c r="H224" s="22">
        <v>45281</v>
      </c>
      <c r="I224" s="22">
        <v>45289</v>
      </c>
      <c r="J224" s="21">
        <f t="shared" si="26"/>
        <v>0.30382999999999993</v>
      </c>
      <c r="M224" s="21">
        <f t="shared" si="27"/>
        <v>0.30382999999999993</v>
      </c>
      <c r="N224" s="21">
        <v>0.30382999999999993</v>
      </c>
      <c r="O224" s="23"/>
      <c r="P224" s="21"/>
      <c r="Q224" s="21">
        <f t="shared" si="28"/>
        <v>0.30382999999999993</v>
      </c>
      <c r="R224" s="21">
        <f t="shared" si="31"/>
        <v>0.30382999999999993</v>
      </c>
      <c r="S224" s="26"/>
      <c r="T224" s="25"/>
      <c r="U224" s="21">
        <f t="shared" si="25"/>
        <v>0.30382999999999993</v>
      </c>
      <c r="V224" s="23"/>
      <c r="Z224" s="21"/>
      <c r="AA224" s="21"/>
      <c r="AJ224" s="21">
        <f t="shared" si="29"/>
        <v>0</v>
      </c>
      <c r="AN224" s="21">
        <f t="shared" si="30"/>
        <v>0</v>
      </c>
    </row>
    <row r="225" spans="1:40" x14ac:dyDescent="0.25">
      <c r="A225" t="s">
        <v>242</v>
      </c>
      <c r="B225" t="s">
        <v>243</v>
      </c>
      <c r="C225" t="s">
        <v>244</v>
      </c>
      <c r="G225" s="22">
        <v>45007</v>
      </c>
      <c r="H225" s="22">
        <v>45006</v>
      </c>
      <c r="I225" s="22">
        <v>45013</v>
      </c>
      <c r="J225" s="21">
        <f t="shared" si="26"/>
        <v>6.4600000000000005E-2</v>
      </c>
      <c r="M225" s="21">
        <f t="shared" si="27"/>
        <v>6.4600000000000005E-2</v>
      </c>
      <c r="N225" s="21">
        <v>6.4600000000000005E-2</v>
      </c>
      <c r="O225" s="23"/>
      <c r="P225" s="21"/>
      <c r="Q225" s="21">
        <f t="shared" si="28"/>
        <v>6.4600000000000005E-2</v>
      </c>
      <c r="R225" s="21"/>
      <c r="S225" s="26"/>
      <c r="T225" s="25"/>
      <c r="U225" s="21">
        <f t="shared" si="25"/>
        <v>0</v>
      </c>
      <c r="V225" s="23"/>
      <c r="Z225" s="21"/>
      <c r="AA225" s="21"/>
      <c r="AJ225" s="21">
        <f t="shared" si="29"/>
        <v>0</v>
      </c>
      <c r="AN225" s="21">
        <f t="shared" si="30"/>
        <v>0</v>
      </c>
    </row>
    <row r="226" spans="1:40" x14ac:dyDescent="0.25">
      <c r="A226" t="s">
        <v>242</v>
      </c>
      <c r="B226" t="s">
        <v>243</v>
      </c>
      <c r="C226" t="s">
        <v>244</v>
      </c>
      <c r="G226" s="22">
        <v>45099</v>
      </c>
      <c r="H226" s="22">
        <v>45098</v>
      </c>
      <c r="I226" s="22">
        <v>45105</v>
      </c>
      <c r="J226" s="21">
        <f t="shared" si="26"/>
        <v>3.6590000000000004E-2</v>
      </c>
      <c r="M226" s="21">
        <f t="shared" si="27"/>
        <v>3.6590000000000004E-2</v>
      </c>
      <c r="N226" s="21">
        <v>3.6590000000000004E-2</v>
      </c>
      <c r="O226" s="23"/>
      <c r="P226" s="21"/>
      <c r="Q226" s="21">
        <f t="shared" si="28"/>
        <v>3.6590000000000004E-2</v>
      </c>
      <c r="R226" s="21"/>
      <c r="S226" s="26"/>
      <c r="T226" s="25"/>
      <c r="U226" s="21">
        <f t="shared" si="25"/>
        <v>0</v>
      </c>
      <c r="V226" s="23"/>
      <c r="Z226" s="21"/>
      <c r="AA226" s="21"/>
      <c r="AJ226" s="21">
        <f t="shared" si="29"/>
        <v>0</v>
      </c>
      <c r="AN226" s="21">
        <f t="shared" si="30"/>
        <v>0</v>
      </c>
    </row>
    <row r="227" spans="1:40" x14ac:dyDescent="0.25">
      <c r="A227" t="s">
        <v>242</v>
      </c>
      <c r="B227" t="s">
        <v>243</v>
      </c>
      <c r="C227" t="s">
        <v>244</v>
      </c>
      <c r="G227" s="22">
        <v>45189</v>
      </c>
      <c r="H227" s="22">
        <v>45188</v>
      </c>
      <c r="I227" s="22">
        <v>45195</v>
      </c>
      <c r="J227" s="21">
        <f t="shared" si="26"/>
        <v>0.41611999999999993</v>
      </c>
      <c r="M227" s="21">
        <f t="shared" si="27"/>
        <v>0.41611999999999993</v>
      </c>
      <c r="N227" s="21">
        <v>0.41611999999999993</v>
      </c>
      <c r="O227" s="23"/>
      <c r="P227" s="21"/>
      <c r="Q227" s="21">
        <f t="shared" si="28"/>
        <v>0.41611999999999993</v>
      </c>
      <c r="R227" s="21"/>
      <c r="S227" s="26"/>
      <c r="T227" s="25"/>
      <c r="U227" s="21">
        <f t="shared" si="25"/>
        <v>0</v>
      </c>
      <c r="V227" s="23"/>
      <c r="Z227" s="21"/>
      <c r="AA227" s="21"/>
      <c r="AJ227" s="21">
        <f t="shared" si="29"/>
        <v>0</v>
      </c>
      <c r="AN227" s="21">
        <f t="shared" si="30"/>
        <v>0</v>
      </c>
    </row>
    <row r="228" spans="1:40" x14ac:dyDescent="0.25">
      <c r="A228" t="s">
        <v>242</v>
      </c>
      <c r="B228" t="s">
        <v>243</v>
      </c>
      <c r="C228" t="s">
        <v>244</v>
      </c>
      <c r="G228" s="22">
        <v>45282</v>
      </c>
      <c r="H228" s="22">
        <v>45281</v>
      </c>
      <c r="I228" s="22">
        <v>45289</v>
      </c>
      <c r="J228" s="21">
        <f t="shared" si="26"/>
        <v>0.33321000000000001</v>
      </c>
      <c r="M228" s="21">
        <f t="shared" si="27"/>
        <v>0.33321000000000001</v>
      </c>
      <c r="N228" s="21">
        <v>0.33321000000000001</v>
      </c>
      <c r="O228" s="23"/>
      <c r="P228" s="21"/>
      <c r="Q228" s="21">
        <f t="shared" si="28"/>
        <v>0.33321000000000001</v>
      </c>
      <c r="R228" s="21"/>
      <c r="S228" s="26"/>
      <c r="T228" s="25"/>
      <c r="U228" s="21">
        <f t="shared" si="25"/>
        <v>0</v>
      </c>
      <c r="V228" s="23"/>
      <c r="Z228" s="21"/>
      <c r="AA228" s="21"/>
      <c r="AJ228" s="21">
        <f t="shared" si="29"/>
        <v>0</v>
      </c>
      <c r="AN228" s="21">
        <f t="shared" si="30"/>
        <v>0</v>
      </c>
    </row>
    <row r="229" spans="1:40" x14ac:dyDescent="0.25">
      <c r="A229" t="s">
        <v>245</v>
      </c>
      <c r="B229" t="s">
        <v>246</v>
      </c>
      <c r="C229" t="s">
        <v>247</v>
      </c>
      <c r="G229" s="22">
        <v>45007</v>
      </c>
      <c r="H229" s="22">
        <v>45006</v>
      </c>
      <c r="I229" s="22">
        <v>45013</v>
      </c>
      <c r="J229" s="21">
        <f t="shared" si="26"/>
        <v>4.0970000000000006E-2</v>
      </c>
      <c r="M229" s="21">
        <f t="shared" si="27"/>
        <v>4.0970000000000006E-2</v>
      </c>
      <c r="N229" s="21">
        <v>4.0970000000000006E-2</v>
      </c>
      <c r="O229" s="23"/>
      <c r="P229" s="21"/>
      <c r="Q229" s="21">
        <f t="shared" si="28"/>
        <v>4.0970000000000006E-2</v>
      </c>
      <c r="R229" s="21">
        <f>N229*0.8327</f>
        <v>3.4115719000000003E-2</v>
      </c>
      <c r="S229" s="26"/>
      <c r="T229" s="25"/>
      <c r="U229" s="21">
        <f t="shared" si="25"/>
        <v>3.4115719000000003E-2</v>
      </c>
      <c r="V229" s="23"/>
      <c r="Z229" s="21"/>
      <c r="AA229" s="21"/>
      <c r="AJ229" s="21">
        <f t="shared" si="29"/>
        <v>0</v>
      </c>
      <c r="AN229" s="21">
        <f t="shared" si="30"/>
        <v>0</v>
      </c>
    </row>
    <row r="230" spans="1:40" x14ac:dyDescent="0.25">
      <c r="A230" t="s">
        <v>245</v>
      </c>
      <c r="B230" t="s">
        <v>246</v>
      </c>
      <c r="C230" t="s">
        <v>247</v>
      </c>
      <c r="G230" s="22">
        <v>45099</v>
      </c>
      <c r="H230" s="22">
        <v>45098</v>
      </c>
      <c r="I230" s="22">
        <v>45105</v>
      </c>
      <c r="J230" s="21">
        <f t="shared" si="26"/>
        <v>6.5329999999999999E-2</v>
      </c>
      <c r="M230" s="21">
        <f t="shared" si="27"/>
        <v>6.5329999999999999E-2</v>
      </c>
      <c r="N230" s="21">
        <v>6.5329999999999999E-2</v>
      </c>
      <c r="O230" s="23"/>
      <c r="P230" s="21"/>
      <c r="Q230" s="21">
        <f t="shared" si="28"/>
        <v>6.5329999999999999E-2</v>
      </c>
      <c r="R230" s="21">
        <f>N230*0.8327</f>
        <v>5.4400290999999996E-2</v>
      </c>
      <c r="S230" s="26"/>
      <c r="T230" s="25"/>
      <c r="U230" s="21">
        <f t="shared" si="25"/>
        <v>5.4400290999999996E-2</v>
      </c>
      <c r="V230" s="23"/>
      <c r="Z230" s="21"/>
      <c r="AA230" s="21"/>
      <c r="AJ230" s="21">
        <f t="shared" si="29"/>
        <v>0</v>
      </c>
      <c r="AN230" s="21">
        <f t="shared" si="30"/>
        <v>0</v>
      </c>
    </row>
    <row r="231" spans="1:40" x14ac:dyDescent="0.25">
      <c r="A231" t="s">
        <v>245</v>
      </c>
      <c r="B231" t="s">
        <v>246</v>
      </c>
      <c r="C231" t="s">
        <v>247</v>
      </c>
      <c r="G231" s="22">
        <v>45189</v>
      </c>
      <c r="H231" s="22">
        <v>45188</v>
      </c>
      <c r="I231" s="22">
        <v>45195</v>
      </c>
      <c r="J231" s="21">
        <f t="shared" si="26"/>
        <v>7.303999999999998E-2</v>
      </c>
      <c r="M231" s="21">
        <f t="shared" si="27"/>
        <v>7.303999999999998E-2</v>
      </c>
      <c r="N231" s="21">
        <v>7.303999999999998E-2</v>
      </c>
      <c r="O231" s="23"/>
      <c r="P231" s="21"/>
      <c r="Q231" s="21">
        <f t="shared" si="28"/>
        <v>7.303999999999998E-2</v>
      </c>
      <c r="R231" s="21">
        <f>N231*0.8327</f>
        <v>6.0820407999999986E-2</v>
      </c>
      <c r="S231" s="26"/>
      <c r="T231" s="25"/>
      <c r="U231" s="21">
        <f t="shared" si="25"/>
        <v>6.0820407999999986E-2</v>
      </c>
      <c r="V231" s="23"/>
      <c r="Z231" s="21"/>
      <c r="AA231" s="21"/>
      <c r="AJ231" s="21">
        <f t="shared" si="29"/>
        <v>0</v>
      </c>
      <c r="AN231" s="21">
        <f t="shared" si="30"/>
        <v>0</v>
      </c>
    </row>
    <row r="232" spans="1:40" x14ac:dyDescent="0.25">
      <c r="A232" t="s">
        <v>245</v>
      </c>
      <c r="B232" t="s">
        <v>246</v>
      </c>
      <c r="C232" t="s">
        <v>247</v>
      </c>
      <c r="G232" s="22">
        <v>45282</v>
      </c>
      <c r="H232" s="22">
        <v>45281</v>
      </c>
      <c r="I232" s="22">
        <v>45289</v>
      </c>
      <c r="J232" s="21">
        <f t="shared" si="26"/>
        <v>0.11402</v>
      </c>
      <c r="M232" s="21">
        <f t="shared" si="27"/>
        <v>0.11402</v>
      </c>
      <c r="N232" s="21">
        <v>0.11402</v>
      </c>
      <c r="O232" s="23"/>
      <c r="P232" s="21"/>
      <c r="Q232" s="21">
        <f t="shared" si="28"/>
        <v>0.11402</v>
      </c>
      <c r="R232" s="21">
        <f>N232*0.8327</f>
        <v>9.4944453999999998E-2</v>
      </c>
      <c r="S232" s="26"/>
      <c r="T232" s="25"/>
      <c r="U232" s="21">
        <f t="shared" si="25"/>
        <v>9.4944453999999998E-2</v>
      </c>
      <c r="V232" s="23"/>
      <c r="Z232" s="21"/>
      <c r="AA232" s="21"/>
      <c r="AJ232" s="21">
        <f t="shared" si="29"/>
        <v>0</v>
      </c>
      <c r="AN232" s="21">
        <f t="shared" si="30"/>
        <v>0</v>
      </c>
    </row>
    <row r="233" spans="1:40" x14ac:dyDescent="0.25">
      <c r="A233" t="s">
        <v>248</v>
      </c>
      <c r="B233" t="s">
        <v>249</v>
      </c>
      <c r="C233" t="s">
        <v>250</v>
      </c>
      <c r="G233" s="22">
        <v>45007</v>
      </c>
      <c r="H233" s="22">
        <v>45006</v>
      </c>
      <c r="I233" s="22">
        <v>45013</v>
      </c>
      <c r="J233" s="21">
        <f t="shared" si="26"/>
        <v>0.21822</v>
      </c>
      <c r="M233" s="21">
        <f t="shared" si="27"/>
        <v>0.21822</v>
      </c>
      <c r="N233" s="21">
        <v>0.21822</v>
      </c>
      <c r="O233" s="23"/>
      <c r="P233" s="21"/>
      <c r="Q233" s="21">
        <f t="shared" si="28"/>
        <v>0.21822</v>
      </c>
      <c r="R233" s="21"/>
      <c r="S233" s="26"/>
      <c r="T233" s="25"/>
      <c r="U233" s="21">
        <f t="shared" si="25"/>
        <v>0</v>
      </c>
      <c r="V233" s="23"/>
      <c r="Z233" s="21"/>
      <c r="AA233" s="21"/>
      <c r="AJ233" s="21">
        <f t="shared" si="29"/>
        <v>0</v>
      </c>
      <c r="AN233" s="21">
        <f t="shared" si="30"/>
        <v>0</v>
      </c>
    </row>
    <row r="234" spans="1:40" x14ac:dyDescent="0.25">
      <c r="A234" t="s">
        <v>248</v>
      </c>
      <c r="B234" t="s">
        <v>249</v>
      </c>
      <c r="C234" t="s">
        <v>250</v>
      </c>
      <c r="G234" s="22">
        <v>45099</v>
      </c>
      <c r="H234" s="22">
        <v>45098</v>
      </c>
      <c r="I234" s="22">
        <v>45105</v>
      </c>
      <c r="J234" s="21">
        <f t="shared" si="26"/>
        <v>9.9849999999999994E-2</v>
      </c>
      <c r="M234" s="21">
        <f t="shared" si="27"/>
        <v>9.9849999999999994E-2</v>
      </c>
      <c r="N234" s="21">
        <v>9.9849999999999994E-2</v>
      </c>
      <c r="O234" s="23"/>
      <c r="P234" s="21"/>
      <c r="Q234" s="21">
        <f t="shared" si="28"/>
        <v>9.9849999999999994E-2</v>
      </c>
      <c r="R234" s="21"/>
      <c r="S234" s="26"/>
      <c r="T234" s="25"/>
      <c r="U234" s="21">
        <f t="shared" si="25"/>
        <v>0</v>
      </c>
      <c r="V234" s="23"/>
      <c r="Z234" s="21"/>
      <c r="AA234" s="21"/>
      <c r="AJ234" s="21">
        <f t="shared" si="29"/>
        <v>0</v>
      </c>
      <c r="AN234" s="21">
        <f t="shared" si="30"/>
        <v>0</v>
      </c>
    </row>
    <row r="235" spans="1:40" x14ac:dyDescent="0.25">
      <c r="A235" t="s">
        <v>248</v>
      </c>
      <c r="B235" t="s">
        <v>249</v>
      </c>
      <c r="C235" t="s">
        <v>250</v>
      </c>
      <c r="G235" s="22">
        <v>45189</v>
      </c>
      <c r="H235" s="22">
        <v>45188</v>
      </c>
      <c r="I235" s="22">
        <v>45195</v>
      </c>
      <c r="J235" s="21">
        <f t="shared" si="26"/>
        <v>0.19152000000000002</v>
      </c>
      <c r="M235" s="21">
        <f t="shared" si="27"/>
        <v>0.19152000000000002</v>
      </c>
      <c r="N235" s="21">
        <v>0.19152000000000002</v>
      </c>
      <c r="O235" s="23"/>
      <c r="P235" s="21"/>
      <c r="Q235" s="21">
        <f t="shared" si="28"/>
        <v>0.19152000000000002</v>
      </c>
      <c r="R235" s="21"/>
      <c r="S235" s="26"/>
      <c r="T235" s="25"/>
      <c r="U235" s="21">
        <f t="shared" si="25"/>
        <v>0</v>
      </c>
      <c r="V235" s="23"/>
      <c r="Z235" s="21"/>
      <c r="AA235" s="21"/>
      <c r="AJ235" s="21">
        <f t="shared" si="29"/>
        <v>0</v>
      </c>
      <c r="AN235" s="21">
        <f t="shared" si="30"/>
        <v>0</v>
      </c>
    </row>
    <row r="236" spans="1:40" x14ac:dyDescent="0.25">
      <c r="A236" t="s">
        <v>248</v>
      </c>
      <c r="B236" t="s">
        <v>249</v>
      </c>
      <c r="C236" t="s">
        <v>250</v>
      </c>
      <c r="G236" s="22">
        <v>45282</v>
      </c>
      <c r="H236" s="22">
        <v>45281</v>
      </c>
      <c r="I236" s="22">
        <v>45289</v>
      </c>
      <c r="J236" s="21">
        <f t="shared" si="26"/>
        <v>8.4629999999999997E-2</v>
      </c>
      <c r="M236" s="21">
        <f t="shared" si="27"/>
        <v>8.4629999999999997E-2</v>
      </c>
      <c r="N236" s="21">
        <v>8.4629999999999997E-2</v>
      </c>
      <c r="O236" s="23"/>
      <c r="P236" s="21"/>
      <c r="Q236" s="21">
        <f t="shared" si="28"/>
        <v>8.4629999999999997E-2</v>
      </c>
      <c r="R236" s="21"/>
      <c r="S236" s="26"/>
      <c r="T236" s="25"/>
      <c r="U236" s="21">
        <f t="shared" si="25"/>
        <v>0</v>
      </c>
      <c r="V236" s="23"/>
      <c r="Z236" s="21"/>
      <c r="AA236" s="21"/>
      <c r="AJ236" s="21">
        <f t="shared" si="29"/>
        <v>0</v>
      </c>
      <c r="AN236" s="21">
        <f t="shared" si="30"/>
        <v>0</v>
      </c>
    </row>
    <row r="237" spans="1:40" x14ac:dyDescent="0.25">
      <c r="A237" t="s">
        <v>251</v>
      </c>
      <c r="B237" t="s">
        <v>252</v>
      </c>
      <c r="C237" t="s">
        <v>253</v>
      </c>
      <c r="G237" s="22">
        <v>45099</v>
      </c>
      <c r="H237" s="22">
        <v>45098</v>
      </c>
      <c r="I237" s="22">
        <v>45105</v>
      </c>
      <c r="J237" s="21">
        <f t="shared" si="26"/>
        <v>8.6799999999999985E-3</v>
      </c>
      <c r="M237" s="21">
        <f t="shared" si="27"/>
        <v>8.6799999999999985E-3</v>
      </c>
      <c r="N237" s="21">
        <v>8.6799999999999985E-3</v>
      </c>
      <c r="O237" s="23"/>
      <c r="P237" s="21"/>
      <c r="Q237" s="21">
        <f t="shared" si="28"/>
        <v>8.6799999999999985E-3</v>
      </c>
      <c r="R237" s="21">
        <f>+N237*0.8051</f>
        <v>6.9882679999999989E-3</v>
      </c>
      <c r="S237" s="26"/>
      <c r="T237" s="25"/>
      <c r="U237" s="21">
        <f t="shared" si="25"/>
        <v>6.9882679999999989E-3</v>
      </c>
      <c r="V237" s="23"/>
      <c r="Z237" s="21"/>
      <c r="AA237" s="21"/>
      <c r="AJ237" s="21">
        <f t="shared" si="29"/>
        <v>0</v>
      </c>
      <c r="AN237" s="21">
        <f t="shared" si="30"/>
        <v>0</v>
      </c>
    </row>
    <row r="238" spans="1:40" x14ac:dyDescent="0.25">
      <c r="A238" t="s">
        <v>251</v>
      </c>
      <c r="B238" t="s">
        <v>252</v>
      </c>
      <c r="C238" t="s">
        <v>253</v>
      </c>
      <c r="G238" s="22">
        <v>45189</v>
      </c>
      <c r="H238" s="22">
        <v>45188</v>
      </c>
      <c r="I238" s="22">
        <v>45195</v>
      </c>
      <c r="J238" s="21">
        <f t="shared" si="26"/>
        <v>2.0200000000000005E-3</v>
      </c>
      <c r="M238" s="21">
        <f t="shared" si="27"/>
        <v>2.0200000000000005E-3</v>
      </c>
      <c r="N238" s="21">
        <v>2.0200000000000005E-3</v>
      </c>
      <c r="O238" s="23"/>
      <c r="P238" s="21"/>
      <c r="Q238" s="21">
        <f t="shared" si="28"/>
        <v>2.0200000000000005E-3</v>
      </c>
      <c r="R238" s="21">
        <f>+N238*0.8051</f>
        <v>1.6263020000000005E-3</v>
      </c>
      <c r="S238" s="26"/>
      <c r="T238" s="25"/>
      <c r="U238" s="21">
        <f t="shared" si="25"/>
        <v>1.6263020000000005E-3</v>
      </c>
      <c r="V238" s="23"/>
      <c r="Z238" s="21"/>
      <c r="AA238" s="21"/>
      <c r="AJ238" s="21">
        <f t="shared" si="29"/>
        <v>0</v>
      </c>
      <c r="AN238" s="21">
        <f t="shared" si="30"/>
        <v>0</v>
      </c>
    </row>
    <row r="239" spans="1:40" x14ac:dyDescent="0.25">
      <c r="A239" t="s">
        <v>251</v>
      </c>
      <c r="B239" t="s">
        <v>252</v>
      </c>
      <c r="C239" t="s">
        <v>253</v>
      </c>
      <c r="G239" s="22">
        <v>45282</v>
      </c>
      <c r="H239" s="22">
        <v>45281</v>
      </c>
      <c r="I239" s="22">
        <v>45289</v>
      </c>
      <c r="J239" s="21">
        <f t="shared" si="26"/>
        <v>0.20968000000000001</v>
      </c>
      <c r="M239" s="21">
        <f t="shared" si="27"/>
        <v>0.20968000000000001</v>
      </c>
      <c r="N239" s="21">
        <v>0.20968000000000001</v>
      </c>
      <c r="O239" s="23"/>
      <c r="P239" s="21"/>
      <c r="Q239" s="21">
        <f t="shared" si="28"/>
        <v>0.20968000000000001</v>
      </c>
      <c r="R239" s="21">
        <f>+N239*0.8051</f>
        <v>0.16881336800000002</v>
      </c>
      <c r="S239" s="26"/>
      <c r="T239" s="25"/>
      <c r="U239" s="21">
        <f t="shared" si="25"/>
        <v>0.16881336800000002</v>
      </c>
      <c r="V239" s="23"/>
      <c r="Z239" s="21"/>
      <c r="AA239" s="21"/>
      <c r="AJ239" s="21">
        <f t="shared" si="29"/>
        <v>0</v>
      </c>
      <c r="AN239" s="21">
        <f t="shared" si="30"/>
        <v>0</v>
      </c>
    </row>
    <row r="240" spans="1:40" x14ac:dyDescent="0.25">
      <c r="A240" t="s">
        <v>254</v>
      </c>
      <c r="B240" t="s">
        <v>255</v>
      </c>
      <c r="C240" t="s">
        <v>256</v>
      </c>
      <c r="G240" s="22">
        <v>45007</v>
      </c>
      <c r="H240" s="22">
        <v>45006</v>
      </c>
      <c r="I240" s="22">
        <v>45013</v>
      </c>
      <c r="J240" s="21">
        <f t="shared" si="26"/>
        <v>0.27010000000000001</v>
      </c>
      <c r="M240" s="21">
        <f t="shared" si="27"/>
        <v>0.27010000000000001</v>
      </c>
      <c r="N240" s="21">
        <v>0.27010000000000001</v>
      </c>
      <c r="O240" s="23"/>
      <c r="P240" s="21"/>
      <c r="Q240" s="21">
        <f t="shared" si="28"/>
        <v>0.27010000000000001</v>
      </c>
      <c r="R240" s="21"/>
      <c r="S240" s="26"/>
      <c r="T240" s="25"/>
      <c r="U240" s="21">
        <f t="shared" si="25"/>
        <v>0</v>
      </c>
      <c r="V240" s="23"/>
      <c r="Z240" s="21"/>
      <c r="AA240" s="21"/>
      <c r="AJ240" s="21">
        <f t="shared" si="29"/>
        <v>0</v>
      </c>
      <c r="AN240" s="21">
        <f t="shared" si="30"/>
        <v>0</v>
      </c>
    </row>
    <row r="241" spans="1:40" x14ac:dyDescent="0.25">
      <c r="A241" t="s">
        <v>254</v>
      </c>
      <c r="B241" t="s">
        <v>255</v>
      </c>
      <c r="C241" t="s">
        <v>256</v>
      </c>
      <c r="G241" s="22">
        <v>45099</v>
      </c>
      <c r="H241" s="22">
        <v>45098</v>
      </c>
      <c r="I241" s="22">
        <v>45105</v>
      </c>
      <c r="J241" s="21">
        <f t="shared" si="26"/>
        <v>0.12248000000000003</v>
      </c>
      <c r="M241" s="21">
        <f t="shared" si="27"/>
        <v>0.12248000000000003</v>
      </c>
      <c r="N241" s="21">
        <v>0.12248000000000003</v>
      </c>
      <c r="O241" s="23"/>
      <c r="P241" s="21"/>
      <c r="Q241" s="21">
        <f t="shared" si="28"/>
        <v>0.12248000000000003</v>
      </c>
      <c r="R241" s="21"/>
      <c r="S241" s="26"/>
      <c r="T241" s="25"/>
      <c r="U241" s="21">
        <f t="shared" si="25"/>
        <v>0</v>
      </c>
      <c r="V241" s="23"/>
      <c r="Z241" s="21"/>
      <c r="AA241" s="21"/>
      <c r="AJ241" s="21">
        <f t="shared" si="29"/>
        <v>0</v>
      </c>
      <c r="AN241" s="21">
        <f t="shared" si="30"/>
        <v>0</v>
      </c>
    </row>
    <row r="242" spans="1:40" x14ac:dyDescent="0.25">
      <c r="A242" t="s">
        <v>254</v>
      </c>
      <c r="B242" t="s">
        <v>255</v>
      </c>
      <c r="C242" t="s">
        <v>256</v>
      </c>
      <c r="G242" s="22">
        <v>45189</v>
      </c>
      <c r="H242" s="22">
        <v>45188</v>
      </c>
      <c r="I242" s="22">
        <v>45195</v>
      </c>
      <c r="J242" s="21">
        <f t="shared" si="26"/>
        <v>9.2659999999999978E-2</v>
      </c>
      <c r="M242" s="21">
        <f t="shared" si="27"/>
        <v>9.2659999999999978E-2</v>
      </c>
      <c r="N242" s="21">
        <v>9.2659999999999978E-2</v>
      </c>
      <c r="O242" s="23"/>
      <c r="P242" s="21"/>
      <c r="Q242" s="21">
        <f t="shared" si="28"/>
        <v>9.2659999999999978E-2</v>
      </c>
      <c r="R242" s="21"/>
      <c r="S242" s="26"/>
      <c r="T242" s="25"/>
      <c r="U242" s="21">
        <f t="shared" si="25"/>
        <v>0</v>
      </c>
      <c r="V242" s="23"/>
      <c r="Z242" s="21"/>
      <c r="AA242" s="21"/>
      <c r="AJ242" s="21">
        <f t="shared" si="29"/>
        <v>0</v>
      </c>
      <c r="AN242" s="21">
        <f t="shared" si="30"/>
        <v>0</v>
      </c>
    </row>
    <row r="243" spans="1:40" x14ac:dyDescent="0.25">
      <c r="A243" t="s">
        <v>254</v>
      </c>
      <c r="B243" t="s">
        <v>255</v>
      </c>
      <c r="C243" t="s">
        <v>256</v>
      </c>
      <c r="G243" s="22">
        <v>45282</v>
      </c>
      <c r="H243" s="22">
        <v>45281</v>
      </c>
      <c r="I243" s="22">
        <v>45289</v>
      </c>
      <c r="J243" s="21">
        <f t="shared" si="26"/>
        <v>8.9059999999999986E-2</v>
      </c>
      <c r="M243" s="21">
        <f t="shared" si="27"/>
        <v>8.9059999999999986E-2</v>
      </c>
      <c r="N243" s="21">
        <v>8.9059999999999986E-2</v>
      </c>
      <c r="O243" s="23"/>
      <c r="P243" s="21"/>
      <c r="Q243" s="21">
        <f t="shared" si="28"/>
        <v>8.9059999999999986E-2</v>
      </c>
      <c r="R243" s="21"/>
      <c r="S243" s="26"/>
      <c r="T243" s="25"/>
      <c r="U243" s="21">
        <f t="shared" si="25"/>
        <v>0</v>
      </c>
      <c r="V243" s="23"/>
      <c r="Z243" s="21"/>
      <c r="AA243" s="21"/>
      <c r="AJ243" s="21">
        <f t="shared" si="29"/>
        <v>0</v>
      </c>
      <c r="AN243" s="21">
        <f t="shared" si="30"/>
        <v>0</v>
      </c>
    </row>
    <row r="244" spans="1:40" x14ac:dyDescent="0.25">
      <c r="A244" t="s">
        <v>257</v>
      </c>
      <c r="B244" t="s">
        <v>258</v>
      </c>
      <c r="C244" t="s">
        <v>259</v>
      </c>
      <c r="G244" s="22">
        <v>45007</v>
      </c>
      <c r="H244" s="22">
        <v>45006</v>
      </c>
      <c r="I244" s="22">
        <v>45013</v>
      </c>
      <c r="J244" s="21">
        <f t="shared" si="26"/>
        <v>1.1265499999999997</v>
      </c>
      <c r="M244" s="21">
        <f t="shared" si="27"/>
        <v>1.1265499999999997</v>
      </c>
      <c r="N244" s="21">
        <v>1.1265499999999997</v>
      </c>
      <c r="O244" s="23"/>
      <c r="P244" s="21"/>
      <c r="Q244" s="21">
        <f t="shared" si="28"/>
        <v>1.1265499999999997</v>
      </c>
      <c r="R244" s="21">
        <f>+N244*0.077</f>
        <v>8.6744349999999984E-2</v>
      </c>
      <c r="S244" s="26"/>
      <c r="T244" s="25"/>
      <c r="U244" s="21">
        <f t="shared" si="25"/>
        <v>8.6744349999999984E-2</v>
      </c>
      <c r="V244" s="23"/>
      <c r="Z244" s="21"/>
      <c r="AA244" s="21"/>
      <c r="AJ244" s="21">
        <f t="shared" si="29"/>
        <v>0</v>
      </c>
      <c r="AN244" s="21">
        <f t="shared" si="30"/>
        <v>0</v>
      </c>
    </row>
    <row r="245" spans="1:40" x14ac:dyDescent="0.25">
      <c r="A245" t="s">
        <v>257</v>
      </c>
      <c r="B245" t="s">
        <v>258</v>
      </c>
      <c r="C245" t="s">
        <v>259</v>
      </c>
      <c r="G245" s="22">
        <v>45099</v>
      </c>
      <c r="H245" s="22">
        <v>45098</v>
      </c>
      <c r="I245" s="22">
        <v>45105</v>
      </c>
      <c r="J245" s="21">
        <f t="shared" si="26"/>
        <v>0.93244000000000016</v>
      </c>
      <c r="M245" s="21">
        <f t="shared" si="27"/>
        <v>0.93244000000000016</v>
      </c>
      <c r="N245" s="21">
        <v>0.93244000000000016</v>
      </c>
      <c r="O245" s="23"/>
      <c r="P245" s="21"/>
      <c r="Q245" s="21">
        <f t="shared" si="28"/>
        <v>0.93244000000000016</v>
      </c>
      <c r="R245" s="21">
        <f>+N245*0.077</f>
        <v>7.1797880000000008E-2</v>
      </c>
      <c r="S245" s="26"/>
      <c r="T245" s="25"/>
      <c r="U245" s="21">
        <f t="shared" si="25"/>
        <v>7.1797880000000008E-2</v>
      </c>
      <c r="V245" s="23"/>
      <c r="Z245" s="21"/>
      <c r="AA245" s="21"/>
      <c r="AJ245" s="21">
        <f t="shared" si="29"/>
        <v>0</v>
      </c>
      <c r="AN245" s="21">
        <f t="shared" si="30"/>
        <v>0</v>
      </c>
    </row>
    <row r="246" spans="1:40" x14ac:dyDescent="0.25">
      <c r="A246" t="s">
        <v>257</v>
      </c>
      <c r="B246" t="s">
        <v>258</v>
      </c>
      <c r="C246" t="s">
        <v>259</v>
      </c>
      <c r="G246" s="22">
        <v>45189</v>
      </c>
      <c r="H246" s="22">
        <v>45188</v>
      </c>
      <c r="I246" s="22">
        <v>45195</v>
      </c>
      <c r="J246" s="21">
        <f t="shared" si="26"/>
        <v>0.25822000000000001</v>
      </c>
      <c r="M246" s="21">
        <f t="shared" si="27"/>
        <v>0.25822000000000001</v>
      </c>
      <c r="N246" s="21">
        <v>0.25822000000000001</v>
      </c>
      <c r="O246" s="23"/>
      <c r="P246" s="21"/>
      <c r="Q246" s="21">
        <f t="shared" si="28"/>
        <v>0.25822000000000001</v>
      </c>
      <c r="R246" s="21">
        <f>+N246*0.077</f>
        <v>1.9882940000000002E-2</v>
      </c>
      <c r="S246" s="26"/>
      <c r="T246" s="25"/>
      <c r="U246" s="21">
        <f t="shared" si="25"/>
        <v>1.9882940000000002E-2</v>
      </c>
      <c r="V246" s="23"/>
      <c r="Z246" s="21"/>
      <c r="AA246" s="21"/>
      <c r="AJ246" s="21">
        <f t="shared" si="29"/>
        <v>0</v>
      </c>
      <c r="AN246" s="21">
        <f t="shared" si="30"/>
        <v>0</v>
      </c>
    </row>
    <row r="247" spans="1:40" x14ac:dyDescent="0.25">
      <c r="A247" t="s">
        <v>257</v>
      </c>
      <c r="B247" t="s">
        <v>258</v>
      </c>
      <c r="C247" t="s">
        <v>259</v>
      </c>
      <c r="G247" s="22">
        <v>45282</v>
      </c>
      <c r="H247" s="22">
        <v>45281</v>
      </c>
      <c r="I247" s="22">
        <v>45289</v>
      </c>
      <c r="J247" s="21">
        <f t="shared" si="26"/>
        <v>0.20695999999999998</v>
      </c>
      <c r="M247" s="21">
        <f t="shared" si="27"/>
        <v>0.20695999999999998</v>
      </c>
      <c r="N247" s="21">
        <v>0.20695999999999998</v>
      </c>
      <c r="O247" s="23"/>
      <c r="P247" s="21"/>
      <c r="Q247" s="21">
        <f t="shared" si="28"/>
        <v>0.20695999999999998</v>
      </c>
      <c r="R247" s="21">
        <f>+N247*0.077</f>
        <v>1.5935919999999999E-2</v>
      </c>
      <c r="S247" s="26"/>
      <c r="T247" s="25"/>
      <c r="U247" s="21">
        <f t="shared" ref="U247:U300" si="32">+R247+S247+T247</f>
        <v>1.5935919999999999E-2</v>
      </c>
      <c r="V247" s="23"/>
      <c r="Z247" s="21"/>
      <c r="AA247" s="21"/>
      <c r="AJ247" s="21">
        <f t="shared" si="29"/>
        <v>0</v>
      </c>
      <c r="AN247" s="21">
        <f t="shared" si="30"/>
        <v>0</v>
      </c>
    </row>
    <row r="248" spans="1:40" x14ac:dyDescent="0.25">
      <c r="A248" t="s">
        <v>260</v>
      </c>
      <c r="B248" t="s">
        <v>261</v>
      </c>
      <c r="C248" t="s">
        <v>262</v>
      </c>
      <c r="G248" s="22">
        <v>45007</v>
      </c>
      <c r="H248" s="22">
        <v>45006</v>
      </c>
      <c r="I248" s="22">
        <v>45013</v>
      </c>
      <c r="J248" s="21">
        <f t="shared" si="26"/>
        <v>0.18792</v>
      </c>
      <c r="M248" s="21">
        <f t="shared" si="27"/>
        <v>0.18792</v>
      </c>
      <c r="N248" s="21">
        <v>0.18792</v>
      </c>
      <c r="O248" s="23"/>
      <c r="P248" s="21"/>
      <c r="Q248" s="21">
        <f t="shared" si="28"/>
        <v>0.18792</v>
      </c>
      <c r="R248" s="21"/>
      <c r="S248" s="26"/>
      <c r="T248" s="25"/>
      <c r="U248" s="21">
        <f t="shared" si="32"/>
        <v>0</v>
      </c>
      <c r="V248" s="23"/>
      <c r="Z248" s="21"/>
      <c r="AA248" s="21"/>
      <c r="AJ248" s="21">
        <f t="shared" si="29"/>
        <v>0</v>
      </c>
      <c r="AN248" s="21">
        <f t="shared" si="30"/>
        <v>0</v>
      </c>
    </row>
    <row r="249" spans="1:40" x14ac:dyDescent="0.25">
      <c r="A249" t="s">
        <v>260</v>
      </c>
      <c r="B249" t="s">
        <v>261</v>
      </c>
      <c r="C249" t="s">
        <v>262</v>
      </c>
      <c r="G249" s="22">
        <v>45099</v>
      </c>
      <c r="H249" s="22">
        <v>45098</v>
      </c>
      <c r="I249" s="22">
        <v>45105</v>
      </c>
      <c r="J249" s="21">
        <f t="shared" si="26"/>
        <v>0.11927</v>
      </c>
      <c r="M249" s="21">
        <f t="shared" si="27"/>
        <v>0.11927</v>
      </c>
      <c r="N249" s="21">
        <v>0.11927</v>
      </c>
      <c r="O249" s="23"/>
      <c r="P249" s="21"/>
      <c r="Q249" s="21">
        <f t="shared" si="28"/>
        <v>0.11927</v>
      </c>
      <c r="R249" s="21"/>
      <c r="S249" s="26"/>
      <c r="T249" s="25"/>
      <c r="U249" s="21">
        <f t="shared" si="32"/>
        <v>0</v>
      </c>
      <c r="V249" s="23"/>
      <c r="Z249" s="21"/>
      <c r="AA249" s="21"/>
      <c r="AJ249" s="21">
        <f t="shared" si="29"/>
        <v>0</v>
      </c>
      <c r="AN249" s="21">
        <f t="shared" si="30"/>
        <v>0</v>
      </c>
    </row>
    <row r="250" spans="1:40" x14ac:dyDescent="0.25">
      <c r="A250" t="s">
        <v>260</v>
      </c>
      <c r="B250" t="s">
        <v>261</v>
      </c>
      <c r="C250" t="s">
        <v>262</v>
      </c>
      <c r="G250" s="22">
        <v>45189</v>
      </c>
      <c r="H250" s="22">
        <v>45188</v>
      </c>
      <c r="I250" s="22">
        <v>45195</v>
      </c>
      <c r="J250" s="21">
        <f t="shared" si="26"/>
        <v>0.15948999999999999</v>
      </c>
      <c r="M250" s="21">
        <f t="shared" si="27"/>
        <v>0.15948999999999999</v>
      </c>
      <c r="N250" s="21">
        <v>0.15948999999999999</v>
      </c>
      <c r="O250" s="23"/>
      <c r="P250" s="21"/>
      <c r="Q250" s="21">
        <f t="shared" si="28"/>
        <v>0.15948999999999999</v>
      </c>
      <c r="R250" s="21"/>
      <c r="S250" s="26"/>
      <c r="T250" s="25"/>
      <c r="U250" s="21">
        <f t="shared" si="32"/>
        <v>0</v>
      </c>
      <c r="V250" s="23"/>
      <c r="Z250" s="21"/>
      <c r="AA250" s="21"/>
      <c r="AJ250" s="21">
        <f t="shared" si="29"/>
        <v>0</v>
      </c>
      <c r="AN250" s="21">
        <f t="shared" si="30"/>
        <v>0</v>
      </c>
    </row>
    <row r="251" spans="1:40" x14ac:dyDescent="0.25">
      <c r="A251" t="s">
        <v>260</v>
      </c>
      <c r="B251" t="s">
        <v>261</v>
      </c>
      <c r="C251" t="s">
        <v>262</v>
      </c>
      <c r="G251" s="22">
        <v>45282</v>
      </c>
      <c r="H251" s="22">
        <v>45281</v>
      </c>
      <c r="I251" s="22">
        <v>45289</v>
      </c>
      <c r="J251" s="21">
        <f t="shared" si="26"/>
        <v>6.9669999999999982E-2</v>
      </c>
      <c r="M251" s="21">
        <f t="shared" si="27"/>
        <v>6.9669999999999982E-2</v>
      </c>
      <c r="N251" s="21">
        <v>6.9669999999999982E-2</v>
      </c>
      <c r="O251" s="23"/>
      <c r="P251" s="21"/>
      <c r="Q251" s="21">
        <f t="shared" si="28"/>
        <v>6.9669999999999982E-2</v>
      </c>
      <c r="R251" s="21"/>
      <c r="S251" s="26"/>
      <c r="T251" s="25"/>
      <c r="U251" s="21">
        <f t="shared" si="32"/>
        <v>0</v>
      </c>
      <c r="V251" s="23"/>
      <c r="Z251" s="21"/>
      <c r="AA251" s="21"/>
      <c r="AJ251" s="21">
        <f t="shared" si="29"/>
        <v>0</v>
      </c>
      <c r="AN251" s="21">
        <f t="shared" si="30"/>
        <v>0</v>
      </c>
    </row>
    <row r="252" spans="1:40" x14ac:dyDescent="0.25">
      <c r="A252" t="s">
        <v>263</v>
      </c>
      <c r="B252" t="s">
        <v>264</v>
      </c>
      <c r="C252" t="s">
        <v>265</v>
      </c>
      <c r="G252" s="22">
        <v>45007</v>
      </c>
      <c r="H252" s="22">
        <v>45006</v>
      </c>
      <c r="I252" s="22">
        <v>45013</v>
      </c>
      <c r="J252" s="21">
        <f t="shared" si="26"/>
        <v>2.5009999999999994E-2</v>
      </c>
      <c r="M252" s="21">
        <f t="shared" si="27"/>
        <v>2.5009999999999994E-2</v>
      </c>
      <c r="N252" s="21">
        <v>2.5009999999999994E-2</v>
      </c>
      <c r="O252" s="23"/>
      <c r="P252" s="21"/>
      <c r="Q252" s="21">
        <f t="shared" si="28"/>
        <v>2.5009999999999994E-2</v>
      </c>
      <c r="R252" s="21">
        <f>+N252*0.9503</f>
        <v>2.3767002999999995E-2</v>
      </c>
      <c r="S252" s="26"/>
      <c r="T252" s="25"/>
      <c r="U252" s="21">
        <f t="shared" si="32"/>
        <v>2.3767002999999995E-2</v>
      </c>
      <c r="V252" s="23"/>
      <c r="Z252" s="21"/>
      <c r="AA252" s="21"/>
      <c r="AJ252" s="21">
        <f t="shared" si="29"/>
        <v>0</v>
      </c>
      <c r="AN252" s="21">
        <f t="shared" si="30"/>
        <v>0</v>
      </c>
    </row>
    <row r="253" spans="1:40" x14ac:dyDescent="0.25">
      <c r="A253" t="s">
        <v>263</v>
      </c>
      <c r="B253" t="s">
        <v>264</v>
      </c>
      <c r="C253" t="s">
        <v>265</v>
      </c>
      <c r="G253" s="22">
        <v>45099</v>
      </c>
      <c r="H253" s="22">
        <v>45098</v>
      </c>
      <c r="I253" s="22">
        <v>45105</v>
      </c>
      <c r="J253" s="21">
        <f t="shared" si="26"/>
        <v>3.805E-2</v>
      </c>
      <c r="M253" s="21">
        <f t="shared" si="27"/>
        <v>3.805E-2</v>
      </c>
      <c r="N253" s="21">
        <v>3.805E-2</v>
      </c>
      <c r="O253" s="23"/>
      <c r="P253" s="21"/>
      <c r="Q253" s="21">
        <f t="shared" si="28"/>
        <v>3.805E-2</v>
      </c>
      <c r="R253" s="21">
        <f>+N253*0.9503</f>
        <v>3.6158915E-2</v>
      </c>
      <c r="S253" s="26"/>
      <c r="T253" s="25"/>
      <c r="U253" s="21">
        <f t="shared" si="32"/>
        <v>3.6158915E-2</v>
      </c>
      <c r="V253" s="23"/>
      <c r="Z253" s="21"/>
      <c r="AA253" s="21"/>
      <c r="AJ253" s="21">
        <f t="shared" si="29"/>
        <v>0</v>
      </c>
      <c r="AN253" s="21">
        <f t="shared" si="30"/>
        <v>0</v>
      </c>
    </row>
    <row r="254" spans="1:40" x14ac:dyDescent="0.25">
      <c r="A254" t="s">
        <v>263</v>
      </c>
      <c r="B254" t="s">
        <v>264</v>
      </c>
      <c r="C254" t="s">
        <v>265</v>
      </c>
      <c r="G254" s="22">
        <v>45189</v>
      </c>
      <c r="H254" s="22">
        <v>45188</v>
      </c>
      <c r="I254" s="22">
        <v>45195</v>
      </c>
      <c r="J254" s="21">
        <f t="shared" si="26"/>
        <v>3.2699999999999993E-2</v>
      </c>
      <c r="M254" s="21">
        <f t="shared" si="27"/>
        <v>3.2699999999999993E-2</v>
      </c>
      <c r="N254" s="21">
        <v>3.2699999999999993E-2</v>
      </c>
      <c r="O254" s="23"/>
      <c r="P254" s="21"/>
      <c r="Q254" s="21">
        <f t="shared" si="28"/>
        <v>3.2699999999999993E-2</v>
      </c>
      <c r="R254" s="21">
        <f>+N254*0.9503</f>
        <v>3.1074809999999994E-2</v>
      </c>
      <c r="S254" s="26"/>
      <c r="T254" s="25"/>
      <c r="U254" s="21">
        <f t="shared" si="32"/>
        <v>3.1074809999999994E-2</v>
      </c>
      <c r="V254" s="23"/>
      <c r="Z254" s="21"/>
      <c r="AA254" s="21"/>
      <c r="AJ254" s="21">
        <f t="shared" si="29"/>
        <v>0</v>
      </c>
      <c r="AN254" s="21">
        <f t="shared" si="30"/>
        <v>0</v>
      </c>
    </row>
    <row r="255" spans="1:40" x14ac:dyDescent="0.25">
      <c r="A255" t="s">
        <v>263</v>
      </c>
      <c r="B255" t="s">
        <v>264</v>
      </c>
      <c r="C255" t="s">
        <v>265</v>
      </c>
      <c r="G255" s="22">
        <v>45282</v>
      </c>
      <c r="H255" s="22">
        <v>45281</v>
      </c>
      <c r="I255" s="22">
        <v>45289</v>
      </c>
      <c r="J255" s="21">
        <f t="shared" si="26"/>
        <v>6.318E-2</v>
      </c>
      <c r="M255" s="21">
        <f t="shared" si="27"/>
        <v>6.318E-2</v>
      </c>
      <c r="N255" s="21">
        <v>6.318E-2</v>
      </c>
      <c r="O255" s="23"/>
      <c r="P255" s="21"/>
      <c r="Q255" s="21">
        <f t="shared" si="28"/>
        <v>6.318E-2</v>
      </c>
      <c r="R255" s="21">
        <f>+N255*0.9503</f>
        <v>6.0039954E-2</v>
      </c>
      <c r="S255" s="26"/>
      <c r="T255" s="25"/>
      <c r="U255" s="21">
        <f t="shared" si="32"/>
        <v>6.0039954E-2</v>
      </c>
      <c r="V255" s="23"/>
      <c r="Z255" s="21"/>
      <c r="AA255" s="21"/>
      <c r="AJ255" s="21">
        <f t="shared" si="29"/>
        <v>0</v>
      </c>
      <c r="AN255" s="21">
        <f t="shared" si="30"/>
        <v>0</v>
      </c>
    </row>
    <row r="256" spans="1:40" x14ac:dyDescent="0.25">
      <c r="A256" t="s">
        <v>266</v>
      </c>
      <c r="B256" t="s">
        <v>267</v>
      </c>
      <c r="C256" t="s">
        <v>268</v>
      </c>
      <c r="G256" s="22">
        <v>45007</v>
      </c>
      <c r="H256" s="22">
        <v>45006</v>
      </c>
      <c r="I256" s="22">
        <v>45013</v>
      </c>
      <c r="J256" s="21">
        <f t="shared" si="26"/>
        <v>0.46021999999999991</v>
      </c>
      <c r="M256" s="21">
        <f t="shared" si="27"/>
        <v>0.46021999999999991</v>
      </c>
      <c r="N256" s="21">
        <v>0.46021999999999991</v>
      </c>
      <c r="O256" s="23"/>
      <c r="P256" s="21"/>
      <c r="Q256" s="21">
        <f t="shared" si="28"/>
        <v>0.46021999999999991</v>
      </c>
      <c r="R256" s="21"/>
      <c r="S256" s="26"/>
      <c r="T256" s="25"/>
      <c r="U256" s="21">
        <f t="shared" si="32"/>
        <v>0</v>
      </c>
      <c r="V256" s="23"/>
      <c r="Z256" s="21"/>
      <c r="AA256" s="21"/>
      <c r="AJ256" s="21">
        <f t="shared" si="29"/>
        <v>0</v>
      </c>
      <c r="AN256" s="21">
        <f t="shared" si="30"/>
        <v>0</v>
      </c>
    </row>
    <row r="257" spans="1:40" x14ac:dyDescent="0.25">
      <c r="A257" t="s">
        <v>266</v>
      </c>
      <c r="B257" t="s">
        <v>267</v>
      </c>
      <c r="C257" t="s">
        <v>268</v>
      </c>
      <c r="G257" s="22">
        <v>45099</v>
      </c>
      <c r="H257" s="22">
        <v>45098</v>
      </c>
      <c r="I257" s="22">
        <v>45105</v>
      </c>
      <c r="J257" s="21">
        <f t="shared" si="26"/>
        <v>0.23573999999999998</v>
      </c>
      <c r="M257" s="21">
        <f t="shared" si="27"/>
        <v>0.23573999999999998</v>
      </c>
      <c r="N257" s="21">
        <v>0.23573999999999998</v>
      </c>
      <c r="O257" s="23"/>
      <c r="P257" s="21"/>
      <c r="Q257" s="21">
        <f t="shared" si="28"/>
        <v>0.23573999999999998</v>
      </c>
      <c r="R257" s="21"/>
      <c r="S257" s="26"/>
      <c r="T257" s="25"/>
      <c r="U257" s="21">
        <f t="shared" si="32"/>
        <v>0</v>
      </c>
      <c r="V257" s="23"/>
      <c r="Z257" s="21"/>
      <c r="AA257" s="21"/>
      <c r="AJ257" s="21">
        <f t="shared" si="29"/>
        <v>0</v>
      </c>
      <c r="AN257" s="21">
        <f t="shared" si="30"/>
        <v>0</v>
      </c>
    </row>
    <row r="258" spans="1:40" x14ac:dyDescent="0.25">
      <c r="A258" t="s">
        <v>266</v>
      </c>
      <c r="B258" t="s">
        <v>267</v>
      </c>
      <c r="C258" t="s">
        <v>268</v>
      </c>
      <c r="G258" s="22">
        <v>45189</v>
      </c>
      <c r="H258" s="22">
        <v>45188</v>
      </c>
      <c r="I258" s="22">
        <v>45195</v>
      </c>
      <c r="J258" s="21">
        <f t="shared" si="26"/>
        <v>0.28838999999999998</v>
      </c>
      <c r="M258" s="21">
        <f t="shared" si="27"/>
        <v>0.28838999999999998</v>
      </c>
      <c r="N258" s="21">
        <v>0.28838999999999998</v>
      </c>
      <c r="O258" s="23"/>
      <c r="P258" s="21"/>
      <c r="Q258" s="21">
        <f t="shared" si="28"/>
        <v>0.28838999999999998</v>
      </c>
      <c r="R258" s="21"/>
      <c r="S258" s="26"/>
      <c r="T258" s="25"/>
      <c r="U258" s="21">
        <f t="shared" si="32"/>
        <v>0</v>
      </c>
      <c r="V258" s="23"/>
      <c r="Z258" s="21"/>
      <c r="AA258" s="21"/>
      <c r="AJ258" s="21">
        <f t="shared" si="29"/>
        <v>0</v>
      </c>
      <c r="AN258" s="21">
        <f t="shared" si="30"/>
        <v>0</v>
      </c>
    </row>
    <row r="259" spans="1:40" x14ac:dyDescent="0.25">
      <c r="A259" t="s">
        <v>266</v>
      </c>
      <c r="B259" t="s">
        <v>267</v>
      </c>
      <c r="C259" t="s">
        <v>268</v>
      </c>
      <c r="G259" s="22">
        <v>45282</v>
      </c>
      <c r="H259" s="22">
        <v>45281</v>
      </c>
      <c r="I259" s="22">
        <v>45289</v>
      </c>
      <c r="J259" s="21">
        <f t="shared" si="26"/>
        <v>0.11061999999999998</v>
      </c>
      <c r="M259" s="21">
        <f t="shared" si="27"/>
        <v>0.11061999999999998</v>
      </c>
      <c r="N259" s="21">
        <v>0.11061999999999998</v>
      </c>
      <c r="O259" s="23"/>
      <c r="P259" s="21"/>
      <c r="Q259" s="21">
        <f t="shared" si="28"/>
        <v>0.11061999999999998</v>
      </c>
      <c r="R259" s="21"/>
      <c r="S259" s="26"/>
      <c r="T259" s="25"/>
      <c r="U259" s="21">
        <f t="shared" si="32"/>
        <v>0</v>
      </c>
      <c r="V259" s="23"/>
      <c r="Z259" s="21"/>
      <c r="AA259" s="21"/>
      <c r="AJ259" s="21">
        <f t="shared" si="29"/>
        <v>0</v>
      </c>
      <c r="AN259" s="21">
        <f t="shared" si="30"/>
        <v>0</v>
      </c>
    </row>
    <row r="260" spans="1:40" x14ac:dyDescent="0.25">
      <c r="A260" t="s">
        <v>269</v>
      </c>
      <c r="B260" t="s">
        <v>270</v>
      </c>
      <c r="C260" t="s">
        <v>271</v>
      </c>
      <c r="G260" s="22">
        <v>45007</v>
      </c>
      <c r="H260" s="22">
        <v>45006</v>
      </c>
      <c r="I260" s="22">
        <v>45013</v>
      </c>
      <c r="J260" s="21">
        <f t="shared" si="26"/>
        <v>3.7539999999999997E-2</v>
      </c>
      <c r="M260" s="21">
        <f t="shared" si="27"/>
        <v>3.7539999999999997E-2</v>
      </c>
      <c r="N260" s="21">
        <v>3.7539999999999997E-2</v>
      </c>
      <c r="O260" s="23"/>
      <c r="P260" s="21"/>
      <c r="Q260" s="21">
        <f t="shared" si="28"/>
        <v>3.7539999999999997E-2</v>
      </c>
      <c r="R260" s="21">
        <f>+N260*0.6909</f>
        <v>2.5936385999999995E-2</v>
      </c>
      <c r="S260" s="26"/>
      <c r="T260" s="25"/>
      <c r="U260" s="21">
        <f t="shared" si="32"/>
        <v>2.5936385999999995E-2</v>
      </c>
      <c r="V260" s="23"/>
      <c r="Z260" s="21"/>
      <c r="AA260" s="21"/>
      <c r="AJ260" s="21">
        <f t="shared" si="29"/>
        <v>0</v>
      </c>
      <c r="AN260" s="21">
        <f t="shared" si="30"/>
        <v>0</v>
      </c>
    </row>
    <row r="261" spans="1:40" x14ac:dyDescent="0.25">
      <c r="A261" t="s">
        <v>269</v>
      </c>
      <c r="B261" t="s">
        <v>270</v>
      </c>
      <c r="C261" t="s">
        <v>271</v>
      </c>
      <c r="G261" s="22">
        <v>45099</v>
      </c>
      <c r="H261" s="22">
        <v>45098</v>
      </c>
      <c r="I261" s="22">
        <v>45105</v>
      </c>
      <c r="J261" s="21">
        <f t="shared" si="26"/>
        <v>0.22751999999999994</v>
      </c>
      <c r="M261" s="21">
        <f t="shared" si="27"/>
        <v>0.22751999999999994</v>
      </c>
      <c r="N261" s="21">
        <v>0.22751999999999994</v>
      </c>
      <c r="O261" s="23"/>
      <c r="P261" s="21"/>
      <c r="Q261" s="21">
        <f t="shared" si="28"/>
        <v>0.22751999999999994</v>
      </c>
      <c r="R261" s="21">
        <f>+N261*0.6909</f>
        <v>0.15719356799999995</v>
      </c>
      <c r="S261" s="26"/>
      <c r="T261" s="25"/>
      <c r="U261" s="21">
        <f t="shared" si="32"/>
        <v>0.15719356799999995</v>
      </c>
      <c r="V261" s="23"/>
      <c r="Z261" s="21"/>
      <c r="AA261" s="21"/>
      <c r="AJ261" s="21">
        <f t="shared" si="29"/>
        <v>0</v>
      </c>
      <c r="AN261" s="21">
        <f t="shared" si="30"/>
        <v>0</v>
      </c>
    </row>
    <row r="262" spans="1:40" x14ac:dyDescent="0.25">
      <c r="A262" t="s">
        <v>269</v>
      </c>
      <c r="B262" t="s">
        <v>270</v>
      </c>
      <c r="C262" t="s">
        <v>271</v>
      </c>
      <c r="G262" s="22">
        <v>45189</v>
      </c>
      <c r="H262" s="22">
        <v>45188</v>
      </c>
      <c r="I262" s="22">
        <v>45195</v>
      </c>
      <c r="J262" s="21">
        <f t="shared" si="26"/>
        <v>1.6980000000000002E-2</v>
      </c>
      <c r="M262" s="21">
        <f t="shared" si="27"/>
        <v>1.6980000000000002E-2</v>
      </c>
      <c r="N262" s="21">
        <v>1.6980000000000002E-2</v>
      </c>
      <c r="O262" s="23"/>
      <c r="P262" s="21"/>
      <c r="Q262" s="21">
        <f t="shared" si="28"/>
        <v>1.6980000000000002E-2</v>
      </c>
      <c r="R262" s="21">
        <f>+N262*0.6909</f>
        <v>1.1731482000000001E-2</v>
      </c>
      <c r="S262" s="26"/>
      <c r="T262" s="25"/>
      <c r="U262" s="21">
        <f t="shared" si="32"/>
        <v>1.1731482000000001E-2</v>
      </c>
      <c r="V262" s="23"/>
      <c r="Z262" s="21"/>
      <c r="AA262" s="21"/>
      <c r="AJ262" s="21">
        <f t="shared" si="29"/>
        <v>0</v>
      </c>
      <c r="AN262" s="21">
        <f t="shared" si="30"/>
        <v>0</v>
      </c>
    </row>
    <row r="263" spans="1:40" x14ac:dyDescent="0.25">
      <c r="A263" t="s">
        <v>269</v>
      </c>
      <c r="B263" t="s">
        <v>270</v>
      </c>
      <c r="C263" t="s">
        <v>271</v>
      </c>
      <c r="G263" s="22">
        <v>45282</v>
      </c>
      <c r="H263" s="22">
        <v>45281</v>
      </c>
      <c r="I263" s="22">
        <v>45289</v>
      </c>
      <c r="J263" s="21">
        <f t="shared" si="26"/>
        <v>0.21837999999999994</v>
      </c>
      <c r="M263" s="21">
        <f t="shared" si="27"/>
        <v>0.21837999999999994</v>
      </c>
      <c r="N263" s="21">
        <v>0.21837999999999994</v>
      </c>
      <c r="O263" s="23"/>
      <c r="P263" s="21"/>
      <c r="Q263" s="21">
        <f t="shared" si="28"/>
        <v>0.21837999999999994</v>
      </c>
      <c r="R263" s="21">
        <f>+N263*0.6909</f>
        <v>0.15087874199999995</v>
      </c>
      <c r="S263" s="26"/>
      <c r="T263" s="25"/>
      <c r="U263" s="21">
        <f t="shared" si="32"/>
        <v>0.15087874199999995</v>
      </c>
      <c r="V263" s="23"/>
      <c r="Z263" s="21"/>
      <c r="AA263" s="21"/>
      <c r="AJ263" s="21">
        <f t="shared" si="29"/>
        <v>0</v>
      </c>
      <c r="AN263" s="21">
        <f t="shared" si="30"/>
        <v>0</v>
      </c>
    </row>
    <row r="264" spans="1:40" x14ac:dyDescent="0.25">
      <c r="A264" t="s">
        <v>272</v>
      </c>
      <c r="B264" t="s">
        <v>273</v>
      </c>
      <c r="C264" t="s">
        <v>274</v>
      </c>
      <c r="G264" s="22">
        <v>45007</v>
      </c>
      <c r="H264" s="22">
        <v>45006</v>
      </c>
      <c r="I264" s="22">
        <v>45013</v>
      </c>
      <c r="J264" s="21">
        <f t="shared" si="26"/>
        <v>4.2709999999999998E-2</v>
      </c>
      <c r="M264" s="21">
        <f t="shared" si="27"/>
        <v>4.2709999999999998E-2</v>
      </c>
      <c r="N264" s="21">
        <v>4.2709999999999998E-2</v>
      </c>
      <c r="O264" s="23"/>
      <c r="P264" s="21"/>
      <c r="Q264" s="21">
        <f t="shared" si="28"/>
        <v>4.2709999999999998E-2</v>
      </c>
      <c r="R264" s="21">
        <f>+N264*0.617</f>
        <v>2.6352069999999998E-2</v>
      </c>
      <c r="S264" s="26"/>
      <c r="T264" s="25"/>
      <c r="U264" s="21">
        <f t="shared" si="32"/>
        <v>2.6352069999999998E-2</v>
      </c>
      <c r="V264" s="23"/>
      <c r="Z264" s="21"/>
      <c r="AA264" s="21"/>
      <c r="AJ264" s="21">
        <f t="shared" si="29"/>
        <v>0</v>
      </c>
      <c r="AN264" s="21">
        <f t="shared" si="30"/>
        <v>0</v>
      </c>
    </row>
    <row r="265" spans="1:40" x14ac:dyDescent="0.25">
      <c r="A265" t="s">
        <v>272</v>
      </c>
      <c r="B265" t="s">
        <v>273</v>
      </c>
      <c r="C265" t="s">
        <v>274</v>
      </c>
      <c r="G265" s="22">
        <v>45099</v>
      </c>
      <c r="H265" s="22">
        <v>45098</v>
      </c>
      <c r="I265" s="22">
        <v>45105</v>
      </c>
      <c r="J265" s="21">
        <f t="shared" si="26"/>
        <v>3.1349999999999996E-2</v>
      </c>
      <c r="M265" s="21">
        <f t="shared" si="27"/>
        <v>3.1349999999999996E-2</v>
      </c>
      <c r="N265" s="21">
        <v>3.1349999999999996E-2</v>
      </c>
      <c r="O265" s="23"/>
      <c r="P265" s="21"/>
      <c r="Q265" s="21">
        <f t="shared" si="28"/>
        <v>3.1349999999999996E-2</v>
      </c>
      <c r="R265" s="21">
        <f>+N265*0.617</f>
        <v>1.9342949999999998E-2</v>
      </c>
      <c r="S265" s="26"/>
      <c r="T265" s="25"/>
      <c r="U265" s="21">
        <f t="shared" si="32"/>
        <v>1.9342949999999998E-2</v>
      </c>
      <c r="V265" s="23"/>
      <c r="Z265" s="21"/>
      <c r="AA265" s="21"/>
      <c r="AJ265" s="21">
        <f t="shared" si="29"/>
        <v>0</v>
      </c>
      <c r="AN265" s="21">
        <f t="shared" si="30"/>
        <v>0</v>
      </c>
    </row>
    <row r="266" spans="1:40" x14ac:dyDescent="0.25">
      <c r="A266" t="s">
        <v>272</v>
      </c>
      <c r="B266" t="s">
        <v>273</v>
      </c>
      <c r="C266" t="s">
        <v>274</v>
      </c>
      <c r="G266" s="22">
        <v>45189</v>
      </c>
      <c r="H266" s="22">
        <v>45188</v>
      </c>
      <c r="I266" s="22">
        <v>45195</v>
      </c>
      <c r="J266" s="21">
        <f t="shared" si="26"/>
        <v>1.4889999999999999E-2</v>
      </c>
      <c r="M266" s="21">
        <f t="shared" si="27"/>
        <v>1.4889999999999999E-2</v>
      </c>
      <c r="N266" s="21">
        <v>1.4889999999999999E-2</v>
      </c>
      <c r="O266" s="23"/>
      <c r="P266" s="21"/>
      <c r="Q266" s="21">
        <f t="shared" si="28"/>
        <v>1.4889999999999999E-2</v>
      </c>
      <c r="R266" s="21">
        <f>+N266*0.617</f>
        <v>9.1871299999999999E-3</v>
      </c>
      <c r="S266" s="26"/>
      <c r="T266" s="25"/>
      <c r="U266" s="21">
        <f t="shared" si="32"/>
        <v>9.1871299999999999E-3</v>
      </c>
      <c r="V266" s="23"/>
      <c r="Z266" s="21"/>
      <c r="AA266" s="21"/>
      <c r="AJ266" s="21">
        <f t="shared" si="29"/>
        <v>0</v>
      </c>
      <c r="AN266" s="21">
        <f t="shared" si="30"/>
        <v>0</v>
      </c>
    </row>
    <row r="267" spans="1:40" x14ac:dyDescent="0.25">
      <c r="A267" t="s">
        <v>272</v>
      </c>
      <c r="B267" t="s">
        <v>273</v>
      </c>
      <c r="C267" t="s">
        <v>274</v>
      </c>
      <c r="G267" s="22">
        <v>45282</v>
      </c>
      <c r="H267" s="22">
        <v>45281</v>
      </c>
      <c r="I267" s="22">
        <v>45289</v>
      </c>
      <c r="J267" s="21">
        <f t="shared" si="26"/>
        <v>0.15054000000000001</v>
      </c>
      <c r="M267" s="21">
        <f t="shared" si="27"/>
        <v>0.15054000000000001</v>
      </c>
      <c r="N267" s="21">
        <v>0.15054000000000001</v>
      </c>
      <c r="O267" s="23"/>
      <c r="P267" s="21"/>
      <c r="Q267" s="21">
        <f t="shared" si="28"/>
        <v>0.15054000000000001</v>
      </c>
      <c r="R267" s="21">
        <f>+N267*0.617</f>
        <v>9.288318000000001E-2</v>
      </c>
      <c r="S267" s="26"/>
      <c r="T267" s="25"/>
      <c r="U267" s="21">
        <f t="shared" si="32"/>
        <v>9.288318000000001E-2</v>
      </c>
      <c r="V267" s="23"/>
      <c r="Z267" s="21"/>
      <c r="AA267" s="21"/>
      <c r="AJ267" s="21">
        <f t="shared" si="29"/>
        <v>0</v>
      </c>
      <c r="AN267" s="21">
        <f t="shared" si="30"/>
        <v>0</v>
      </c>
    </row>
    <row r="268" spans="1:40" x14ac:dyDescent="0.25">
      <c r="A268" t="s">
        <v>275</v>
      </c>
      <c r="B268" t="s">
        <v>276</v>
      </c>
      <c r="C268" t="s">
        <v>277</v>
      </c>
      <c r="G268" s="22">
        <v>45007</v>
      </c>
      <c r="H268" s="22">
        <v>45006</v>
      </c>
      <c r="I268" s="22">
        <v>45013</v>
      </c>
      <c r="J268" s="21">
        <f t="shared" si="26"/>
        <v>0.27067000000000002</v>
      </c>
      <c r="M268" s="21">
        <f t="shared" si="27"/>
        <v>0.27067000000000002</v>
      </c>
      <c r="N268" s="21">
        <v>0.27067000000000002</v>
      </c>
      <c r="O268" s="23"/>
      <c r="P268" s="21"/>
      <c r="Q268" s="21">
        <f t="shared" si="28"/>
        <v>0.27067000000000002</v>
      </c>
      <c r="R268" s="21"/>
      <c r="S268" s="26"/>
      <c r="T268" s="25"/>
      <c r="U268" s="21">
        <f t="shared" si="32"/>
        <v>0</v>
      </c>
      <c r="V268" s="23"/>
      <c r="Z268" s="21"/>
      <c r="AA268" s="21"/>
      <c r="AJ268" s="21">
        <f t="shared" si="29"/>
        <v>0</v>
      </c>
      <c r="AN268" s="21">
        <f t="shared" si="30"/>
        <v>0</v>
      </c>
    </row>
    <row r="269" spans="1:40" x14ac:dyDescent="0.25">
      <c r="A269" t="s">
        <v>275</v>
      </c>
      <c r="B269" t="s">
        <v>276</v>
      </c>
      <c r="C269" t="s">
        <v>277</v>
      </c>
      <c r="G269" s="22">
        <v>45099</v>
      </c>
      <c r="H269" s="22">
        <v>45098</v>
      </c>
      <c r="I269" s="22">
        <v>45105</v>
      </c>
      <c r="J269" s="21">
        <f t="shared" si="26"/>
        <v>0.19739000000000001</v>
      </c>
      <c r="M269" s="21">
        <f t="shared" si="27"/>
        <v>0.19739000000000001</v>
      </c>
      <c r="N269" s="21">
        <v>0.19739000000000001</v>
      </c>
      <c r="O269" s="23"/>
      <c r="P269" s="21"/>
      <c r="Q269" s="21">
        <f t="shared" si="28"/>
        <v>0.19739000000000001</v>
      </c>
      <c r="R269" s="21"/>
      <c r="S269" s="26"/>
      <c r="T269" s="25"/>
      <c r="U269" s="21">
        <f t="shared" si="32"/>
        <v>0</v>
      </c>
      <c r="V269" s="23"/>
      <c r="Z269" s="21"/>
      <c r="AA269" s="21"/>
      <c r="AJ269" s="21">
        <f t="shared" si="29"/>
        <v>0</v>
      </c>
      <c r="AN269" s="21">
        <f t="shared" si="30"/>
        <v>0</v>
      </c>
    </row>
    <row r="270" spans="1:40" x14ac:dyDescent="0.25">
      <c r="A270" t="s">
        <v>275</v>
      </c>
      <c r="B270" t="s">
        <v>276</v>
      </c>
      <c r="C270" t="s">
        <v>277</v>
      </c>
      <c r="G270" s="22">
        <v>45189</v>
      </c>
      <c r="H270" s="22">
        <v>45188</v>
      </c>
      <c r="I270" s="22">
        <v>45195</v>
      </c>
      <c r="J270" s="21">
        <f t="shared" si="26"/>
        <v>0.15347</v>
      </c>
      <c r="M270" s="21">
        <f t="shared" si="27"/>
        <v>0.15347</v>
      </c>
      <c r="N270" s="21">
        <v>0.15347</v>
      </c>
      <c r="O270" s="23"/>
      <c r="P270" s="21"/>
      <c r="Q270" s="21">
        <f t="shared" si="28"/>
        <v>0.15347</v>
      </c>
      <c r="R270" s="21"/>
      <c r="S270" s="26"/>
      <c r="T270" s="25"/>
      <c r="U270" s="21">
        <f t="shared" si="32"/>
        <v>0</v>
      </c>
      <c r="V270" s="23"/>
      <c r="Z270" s="21"/>
      <c r="AA270" s="21"/>
      <c r="AJ270" s="21">
        <f t="shared" si="29"/>
        <v>0</v>
      </c>
      <c r="AN270" s="21">
        <f t="shared" si="30"/>
        <v>0</v>
      </c>
    </row>
    <row r="271" spans="1:40" x14ac:dyDescent="0.25">
      <c r="A271" t="s">
        <v>275</v>
      </c>
      <c r="B271" t="s">
        <v>276</v>
      </c>
      <c r="C271" t="s">
        <v>277</v>
      </c>
      <c r="G271" s="22">
        <v>45282</v>
      </c>
      <c r="H271" s="22">
        <v>45281</v>
      </c>
      <c r="I271" s="22">
        <v>45289</v>
      </c>
      <c r="J271" s="21">
        <f t="shared" si="26"/>
        <v>0.12266000000000003</v>
      </c>
      <c r="M271" s="21">
        <f t="shared" si="27"/>
        <v>0.12266000000000003</v>
      </c>
      <c r="N271" s="21">
        <v>0.12266000000000003</v>
      </c>
      <c r="O271" s="23"/>
      <c r="P271" s="21"/>
      <c r="Q271" s="21">
        <f t="shared" si="28"/>
        <v>0.12266000000000003</v>
      </c>
      <c r="R271" s="21"/>
      <c r="S271" s="26"/>
      <c r="T271" s="25"/>
      <c r="U271" s="21">
        <f t="shared" si="32"/>
        <v>0</v>
      </c>
      <c r="V271" s="23"/>
      <c r="Z271" s="21"/>
      <c r="AA271" s="21"/>
      <c r="AJ271" s="21">
        <f t="shared" si="29"/>
        <v>0</v>
      </c>
      <c r="AN271" s="21">
        <f t="shared" si="30"/>
        <v>0</v>
      </c>
    </row>
    <row r="272" spans="1:40" x14ac:dyDescent="0.25">
      <c r="A272" t="s">
        <v>278</v>
      </c>
      <c r="B272" t="s">
        <v>279</v>
      </c>
      <c r="C272" t="s">
        <v>280</v>
      </c>
      <c r="G272" s="22">
        <v>45007</v>
      </c>
      <c r="H272" s="22">
        <v>45006</v>
      </c>
      <c r="I272" s="22">
        <v>45013</v>
      </c>
      <c r="J272" s="21">
        <f t="shared" ref="J272:J313" si="33">+K272+L272+M272</f>
        <v>7.6819999999999986E-2</v>
      </c>
      <c r="M272" s="21">
        <f t="shared" ref="M272:M313" si="34">+N272+O272+V272+Z272+AB272+AD272</f>
        <v>7.6819999999999986E-2</v>
      </c>
      <c r="N272" s="21">
        <v>7.6819999999999986E-2</v>
      </c>
      <c r="O272" s="23"/>
      <c r="P272" s="21"/>
      <c r="Q272" s="21">
        <f t="shared" ref="Q272:Q313" si="35">+N272+O272+P272</f>
        <v>7.6819999999999986E-2</v>
      </c>
      <c r="R272" s="21">
        <f>+N272*1</f>
        <v>7.6819999999999986E-2</v>
      </c>
      <c r="S272" s="26"/>
      <c r="T272" s="25"/>
      <c r="U272" s="21">
        <f t="shared" si="32"/>
        <v>7.6819999999999986E-2</v>
      </c>
      <c r="V272" s="23"/>
      <c r="Z272" s="21"/>
      <c r="AA272" s="21"/>
      <c r="AJ272" s="21">
        <f t="shared" ref="AJ272:AJ313" si="36">+AG272+AH272+AI272</f>
        <v>0</v>
      </c>
      <c r="AN272" s="21">
        <f t="shared" ref="AN272:AN313" si="37">+AK272+AL272+AM272</f>
        <v>0</v>
      </c>
    </row>
    <row r="273" spans="1:40" x14ac:dyDescent="0.25">
      <c r="A273" t="s">
        <v>278</v>
      </c>
      <c r="B273" t="s">
        <v>279</v>
      </c>
      <c r="C273" t="s">
        <v>280</v>
      </c>
      <c r="G273" s="22">
        <v>45099</v>
      </c>
      <c r="H273" s="22">
        <v>45098</v>
      </c>
      <c r="I273" s="22">
        <v>45105</v>
      </c>
      <c r="J273" s="21">
        <f t="shared" si="33"/>
        <v>3.993E-2</v>
      </c>
      <c r="M273" s="21">
        <f t="shared" si="34"/>
        <v>3.993E-2</v>
      </c>
      <c r="N273" s="21">
        <v>3.993E-2</v>
      </c>
      <c r="O273" s="23"/>
      <c r="P273" s="21"/>
      <c r="Q273" s="21">
        <f t="shared" si="35"/>
        <v>3.993E-2</v>
      </c>
      <c r="R273" s="21">
        <f>+N273*1</f>
        <v>3.993E-2</v>
      </c>
      <c r="S273" s="26"/>
      <c r="T273" s="25"/>
      <c r="U273" s="21">
        <f t="shared" si="32"/>
        <v>3.993E-2</v>
      </c>
      <c r="V273" s="23"/>
      <c r="Z273" s="21"/>
      <c r="AA273" s="21"/>
      <c r="AJ273" s="21">
        <f t="shared" si="36"/>
        <v>0</v>
      </c>
      <c r="AN273" s="21">
        <f t="shared" si="37"/>
        <v>0</v>
      </c>
    </row>
    <row r="274" spans="1:40" x14ac:dyDescent="0.25">
      <c r="A274" t="s">
        <v>278</v>
      </c>
      <c r="B274" t="s">
        <v>279</v>
      </c>
      <c r="C274" t="s">
        <v>280</v>
      </c>
      <c r="G274" s="22">
        <v>45282</v>
      </c>
      <c r="H274" s="22">
        <v>45281</v>
      </c>
      <c r="I274" s="22">
        <v>45289</v>
      </c>
      <c r="J274" s="21">
        <f t="shared" si="33"/>
        <v>7.0879999999999999E-2</v>
      </c>
      <c r="M274" s="21">
        <f t="shared" si="34"/>
        <v>7.0879999999999999E-2</v>
      </c>
      <c r="N274" s="21">
        <v>7.0879999999999999E-2</v>
      </c>
      <c r="O274" s="23"/>
      <c r="P274" s="21"/>
      <c r="Q274" s="21">
        <f t="shared" si="35"/>
        <v>7.0879999999999999E-2</v>
      </c>
      <c r="R274" s="21">
        <f>+N274*1</f>
        <v>7.0879999999999999E-2</v>
      </c>
      <c r="S274" s="26"/>
      <c r="T274" s="25"/>
      <c r="U274" s="21">
        <f t="shared" si="32"/>
        <v>7.0879999999999999E-2</v>
      </c>
      <c r="V274" s="23"/>
      <c r="Z274" s="21"/>
      <c r="AA274" s="21"/>
      <c r="AJ274" s="21">
        <f t="shared" si="36"/>
        <v>0</v>
      </c>
      <c r="AN274" s="21">
        <f t="shared" si="37"/>
        <v>0</v>
      </c>
    </row>
    <row r="275" spans="1:40" x14ac:dyDescent="0.25">
      <c r="A275" t="s">
        <v>281</v>
      </c>
      <c r="B275" t="s">
        <v>282</v>
      </c>
      <c r="C275" t="s">
        <v>283</v>
      </c>
      <c r="G275" s="22">
        <v>45007</v>
      </c>
      <c r="H275" s="22">
        <v>45006</v>
      </c>
      <c r="I275" s="22">
        <v>45013</v>
      </c>
      <c r="J275" s="21">
        <f t="shared" si="33"/>
        <v>0.19835999999999998</v>
      </c>
      <c r="M275" s="21">
        <f t="shared" si="34"/>
        <v>0.19835999999999998</v>
      </c>
      <c r="N275" s="21">
        <v>0.19835999999999998</v>
      </c>
      <c r="O275" s="23"/>
      <c r="P275" s="21"/>
      <c r="Q275" s="21">
        <f t="shared" si="35"/>
        <v>0.19835999999999998</v>
      </c>
      <c r="R275" s="21">
        <f>+N275*0.791</f>
        <v>0.15690276</v>
      </c>
      <c r="S275" s="26"/>
      <c r="T275" s="25"/>
      <c r="U275" s="21">
        <f t="shared" si="32"/>
        <v>0.15690276</v>
      </c>
      <c r="V275" s="23"/>
      <c r="Z275" s="21"/>
      <c r="AA275" s="21"/>
      <c r="AJ275" s="21">
        <f t="shared" si="36"/>
        <v>0</v>
      </c>
      <c r="AN275" s="21">
        <f t="shared" si="37"/>
        <v>0</v>
      </c>
    </row>
    <row r="276" spans="1:40" x14ac:dyDescent="0.25">
      <c r="A276" t="s">
        <v>281</v>
      </c>
      <c r="B276" t="s">
        <v>282</v>
      </c>
      <c r="C276" t="s">
        <v>283</v>
      </c>
      <c r="G276" s="22">
        <v>45099</v>
      </c>
      <c r="H276" s="22">
        <v>45098</v>
      </c>
      <c r="I276" s="22">
        <v>45105</v>
      </c>
      <c r="J276" s="21">
        <f t="shared" si="33"/>
        <v>7.4179999999999996E-2</v>
      </c>
      <c r="M276" s="21">
        <f t="shared" si="34"/>
        <v>7.4179999999999996E-2</v>
      </c>
      <c r="N276" s="21">
        <v>7.4179999999999996E-2</v>
      </c>
      <c r="O276" s="23"/>
      <c r="P276" s="21"/>
      <c r="Q276" s="21">
        <f t="shared" si="35"/>
        <v>7.4179999999999996E-2</v>
      </c>
      <c r="R276" s="21">
        <f>+N276*0.791</f>
        <v>5.867638E-2</v>
      </c>
      <c r="S276" s="26"/>
      <c r="T276" s="25"/>
      <c r="U276" s="21">
        <f t="shared" si="32"/>
        <v>5.867638E-2</v>
      </c>
      <c r="V276" s="23"/>
      <c r="Z276" s="21"/>
      <c r="AA276" s="21"/>
      <c r="AJ276" s="21">
        <f t="shared" si="36"/>
        <v>0</v>
      </c>
      <c r="AN276" s="21">
        <f t="shared" si="37"/>
        <v>0</v>
      </c>
    </row>
    <row r="277" spans="1:40" x14ac:dyDescent="0.25">
      <c r="A277" t="s">
        <v>281</v>
      </c>
      <c r="B277" t="s">
        <v>282</v>
      </c>
      <c r="C277" t="s">
        <v>283</v>
      </c>
      <c r="G277" s="22">
        <v>45189</v>
      </c>
      <c r="H277" s="22">
        <v>45188</v>
      </c>
      <c r="I277" s="22">
        <v>45195</v>
      </c>
      <c r="J277" s="21">
        <f t="shared" si="33"/>
        <v>9.709000000000001E-2</v>
      </c>
      <c r="M277" s="21">
        <f t="shared" si="34"/>
        <v>9.709000000000001E-2</v>
      </c>
      <c r="N277" s="21">
        <v>9.709000000000001E-2</v>
      </c>
      <c r="O277" s="23"/>
      <c r="P277" s="21"/>
      <c r="Q277" s="21">
        <f t="shared" si="35"/>
        <v>9.709000000000001E-2</v>
      </c>
      <c r="R277" s="21">
        <f>+N277*0.791</f>
        <v>7.6798190000000016E-2</v>
      </c>
      <c r="S277" s="26"/>
      <c r="T277" s="25"/>
      <c r="U277" s="21">
        <f t="shared" si="32"/>
        <v>7.6798190000000016E-2</v>
      </c>
      <c r="V277" s="23"/>
      <c r="Z277" s="21"/>
      <c r="AA277" s="21"/>
      <c r="AJ277" s="21">
        <f t="shared" si="36"/>
        <v>0</v>
      </c>
      <c r="AN277" s="21">
        <f t="shared" si="37"/>
        <v>0</v>
      </c>
    </row>
    <row r="278" spans="1:40" x14ac:dyDescent="0.25">
      <c r="A278" t="s">
        <v>281</v>
      </c>
      <c r="B278" t="s">
        <v>282</v>
      </c>
      <c r="C278" t="s">
        <v>283</v>
      </c>
      <c r="G278" s="22">
        <v>45282</v>
      </c>
      <c r="H278" s="22">
        <v>45281</v>
      </c>
      <c r="I278" s="22">
        <v>45289</v>
      </c>
      <c r="J278" s="21">
        <f t="shared" si="33"/>
        <v>0.12402000000000001</v>
      </c>
      <c r="M278" s="21">
        <f t="shared" si="34"/>
        <v>0.12402000000000001</v>
      </c>
      <c r="N278" s="21">
        <v>0.12402000000000001</v>
      </c>
      <c r="O278" s="23"/>
      <c r="P278" s="21"/>
      <c r="Q278" s="21">
        <f t="shared" si="35"/>
        <v>0.12402000000000001</v>
      </c>
      <c r="R278" s="21">
        <f>+N278*0.791</f>
        <v>9.8099820000000004E-2</v>
      </c>
      <c r="S278" s="26"/>
      <c r="T278" s="25"/>
      <c r="U278" s="21">
        <f t="shared" si="32"/>
        <v>9.8099820000000004E-2</v>
      </c>
      <c r="V278" s="23"/>
      <c r="Z278" s="21"/>
      <c r="AA278" s="21"/>
      <c r="AJ278" s="21">
        <f t="shared" si="36"/>
        <v>0</v>
      </c>
      <c r="AN278" s="21">
        <f t="shared" si="37"/>
        <v>0</v>
      </c>
    </row>
    <row r="279" spans="1:40" x14ac:dyDescent="0.25">
      <c r="A279" t="s">
        <v>284</v>
      </c>
      <c r="B279" t="s">
        <v>285</v>
      </c>
      <c r="C279" t="s">
        <v>286</v>
      </c>
      <c r="G279" s="22">
        <v>45099</v>
      </c>
      <c r="H279" s="22">
        <v>45098</v>
      </c>
      <c r="I279" s="22">
        <v>45105</v>
      </c>
      <c r="J279" s="21">
        <f t="shared" si="33"/>
        <v>2.3049999999999998E-2</v>
      </c>
      <c r="M279" s="21">
        <f t="shared" si="34"/>
        <v>2.3049999999999998E-2</v>
      </c>
      <c r="N279" s="21">
        <v>2.3049999999999998E-2</v>
      </c>
      <c r="O279" s="23"/>
      <c r="P279" s="21"/>
      <c r="Q279" s="21">
        <f t="shared" si="35"/>
        <v>2.3049999999999998E-2</v>
      </c>
      <c r="R279" s="21">
        <f>+N279*0.8593</f>
        <v>1.9806864999999996E-2</v>
      </c>
      <c r="S279" s="26"/>
      <c r="T279" s="25"/>
      <c r="U279" s="21">
        <f t="shared" si="32"/>
        <v>1.9806864999999996E-2</v>
      </c>
      <c r="V279" s="23"/>
      <c r="Z279" s="21"/>
      <c r="AA279" s="21"/>
      <c r="AJ279" s="21">
        <f t="shared" si="36"/>
        <v>0</v>
      </c>
      <c r="AN279" s="21">
        <f t="shared" si="37"/>
        <v>0</v>
      </c>
    </row>
    <row r="280" spans="1:40" x14ac:dyDescent="0.25">
      <c r="A280" t="s">
        <v>284</v>
      </c>
      <c r="B280" t="s">
        <v>285</v>
      </c>
      <c r="C280" t="s">
        <v>286</v>
      </c>
      <c r="G280" s="22">
        <v>45189</v>
      </c>
      <c r="H280" s="22">
        <v>45188</v>
      </c>
      <c r="I280" s="22">
        <v>45195</v>
      </c>
      <c r="J280" s="21">
        <f t="shared" si="33"/>
        <v>3.4709999999999998E-2</v>
      </c>
      <c r="M280" s="21">
        <f t="shared" si="34"/>
        <v>3.4709999999999998E-2</v>
      </c>
      <c r="N280" s="21">
        <v>3.4709999999999998E-2</v>
      </c>
      <c r="O280" s="23"/>
      <c r="P280" s="21"/>
      <c r="Q280" s="21">
        <f t="shared" si="35"/>
        <v>3.4709999999999998E-2</v>
      </c>
      <c r="R280" s="21">
        <f>+N280*0.8593</f>
        <v>2.9826302999999995E-2</v>
      </c>
      <c r="S280" s="26"/>
      <c r="T280" s="25"/>
      <c r="U280" s="21">
        <f t="shared" si="32"/>
        <v>2.9826302999999995E-2</v>
      </c>
      <c r="V280" s="23"/>
      <c r="Z280" s="21"/>
      <c r="AA280" s="21"/>
      <c r="AJ280" s="21">
        <f t="shared" si="36"/>
        <v>0</v>
      </c>
      <c r="AN280" s="21">
        <f t="shared" si="37"/>
        <v>0</v>
      </c>
    </row>
    <row r="281" spans="1:40" x14ac:dyDescent="0.25">
      <c r="A281" t="s">
        <v>284</v>
      </c>
      <c r="B281" t="s">
        <v>285</v>
      </c>
      <c r="C281" t="s">
        <v>286</v>
      </c>
      <c r="G281" s="22">
        <v>45282</v>
      </c>
      <c r="H281" s="22">
        <v>45281</v>
      </c>
      <c r="I281" s="22">
        <v>45289</v>
      </c>
      <c r="J281" s="21">
        <f t="shared" si="33"/>
        <v>8.3080000000000001E-2</v>
      </c>
      <c r="M281" s="21">
        <f t="shared" si="34"/>
        <v>8.3080000000000001E-2</v>
      </c>
      <c r="N281" s="21">
        <v>8.3080000000000001E-2</v>
      </c>
      <c r="O281" s="23"/>
      <c r="P281" s="21"/>
      <c r="Q281" s="21">
        <f t="shared" si="35"/>
        <v>8.3080000000000001E-2</v>
      </c>
      <c r="R281" s="21">
        <f>+N281*0.8593</f>
        <v>7.1390644000000003E-2</v>
      </c>
      <c r="S281" s="26"/>
      <c r="T281" s="25"/>
      <c r="U281" s="21">
        <f t="shared" si="32"/>
        <v>7.1390644000000003E-2</v>
      </c>
      <c r="V281" s="23"/>
      <c r="Z281" s="21"/>
      <c r="AA281" s="21"/>
      <c r="AJ281" s="21">
        <f t="shared" si="36"/>
        <v>0</v>
      </c>
      <c r="AN281" s="21">
        <f t="shared" si="37"/>
        <v>0</v>
      </c>
    </row>
    <row r="282" spans="1:40" x14ac:dyDescent="0.25">
      <c r="A282" t="s">
        <v>287</v>
      </c>
      <c r="B282" t="s">
        <v>288</v>
      </c>
      <c r="C282" t="s">
        <v>289</v>
      </c>
      <c r="G282" s="22">
        <v>45007</v>
      </c>
      <c r="H282" s="22">
        <v>45006</v>
      </c>
      <c r="I282" s="22">
        <v>45013</v>
      </c>
      <c r="J282" s="21">
        <f t="shared" si="33"/>
        <v>0.25478000000000006</v>
      </c>
      <c r="M282" s="21">
        <f t="shared" si="34"/>
        <v>0.25478000000000006</v>
      </c>
      <c r="N282" s="21">
        <v>0.25478000000000006</v>
      </c>
      <c r="O282" s="23"/>
      <c r="P282" s="21"/>
      <c r="Q282" s="21">
        <f t="shared" si="35"/>
        <v>0.25478000000000006</v>
      </c>
      <c r="R282" s="21"/>
      <c r="S282" s="26"/>
      <c r="T282" s="25"/>
      <c r="U282" s="21">
        <f t="shared" si="32"/>
        <v>0</v>
      </c>
      <c r="V282" s="23"/>
      <c r="Z282" s="21"/>
      <c r="AA282" s="21"/>
      <c r="AJ282" s="21">
        <f t="shared" si="36"/>
        <v>0</v>
      </c>
      <c r="AN282" s="21">
        <f t="shared" si="37"/>
        <v>0</v>
      </c>
    </row>
    <row r="283" spans="1:40" x14ac:dyDescent="0.25">
      <c r="A283" t="s">
        <v>287</v>
      </c>
      <c r="B283" t="s">
        <v>288</v>
      </c>
      <c r="C283" t="s">
        <v>289</v>
      </c>
      <c r="G283" s="22">
        <v>45099</v>
      </c>
      <c r="H283" s="22">
        <v>45098</v>
      </c>
      <c r="I283" s="22">
        <v>45105</v>
      </c>
      <c r="J283" s="21">
        <f t="shared" si="33"/>
        <v>0.18593000000000001</v>
      </c>
      <c r="M283" s="21">
        <f t="shared" si="34"/>
        <v>0.18593000000000001</v>
      </c>
      <c r="N283" s="21">
        <v>0.18593000000000001</v>
      </c>
      <c r="O283" s="23"/>
      <c r="P283" s="21"/>
      <c r="Q283" s="21">
        <f t="shared" si="35"/>
        <v>0.18593000000000001</v>
      </c>
      <c r="R283" s="21"/>
      <c r="S283" s="26"/>
      <c r="T283" s="25"/>
      <c r="U283" s="21">
        <f t="shared" si="32"/>
        <v>0</v>
      </c>
      <c r="V283" s="23"/>
      <c r="Z283" s="21"/>
      <c r="AA283" s="21"/>
      <c r="AJ283" s="21">
        <f t="shared" si="36"/>
        <v>0</v>
      </c>
      <c r="AN283" s="21">
        <f t="shared" si="37"/>
        <v>0</v>
      </c>
    </row>
    <row r="284" spans="1:40" x14ac:dyDescent="0.25">
      <c r="A284" t="s">
        <v>287</v>
      </c>
      <c r="B284" t="s">
        <v>288</v>
      </c>
      <c r="C284" t="s">
        <v>289</v>
      </c>
      <c r="G284" s="22">
        <v>45189</v>
      </c>
      <c r="H284" s="22">
        <v>45188</v>
      </c>
      <c r="I284" s="22">
        <v>45195</v>
      </c>
      <c r="J284" s="21">
        <f t="shared" si="33"/>
        <v>0.17965999999999993</v>
      </c>
      <c r="M284" s="21">
        <f t="shared" si="34"/>
        <v>0.17965999999999993</v>
      </c>
      <c r="N284" s="21">
        <v>0.17965999999999993</v>
      </c>
      <c r="O284" s="23"/>
      <c r="P284" s="21"/>
      <c r="Q284" s="21">
        <f t="shared" si="35"/>
        <v>0.17965999999999993</v>
      </c>
      <c r="R284" s="21"/>
      <c r="S284" s="26"/>
      <c r="T284" s="25"/>
      <c r="U284" s="21">
        <f t="shared" si="32"/>
        <v>0</v>
      </c>
      <c r="V284" s="23"/>
      <c r="Z284" s="21"/>
      <c r="AA284" s="21"/>
      <c r="AJ284" s="21">
        <f t="shared" si="36"/>
        <v>0</v>
      </c>
      <c r="AN284" s="21">
        <f t="shared" si="37"/>
        <v>0</v>
      </c>
    </row>
    <row r="285" spans="1:40" x14ac:dyDescent="0.25">
      <c r="A285" t="s">
        <v>287</v>
      </c>
      <c r="B285" t="s">
        <v>288</v>
      </c>
      <c r="C285" t="s">
        <v>289</v>
      </c>
      <c r="G285" s="22">
        <v>45282</v>
      </c>
      <c r="H285" s="22">
        <v>45281</v>
      </c>
      <c r="I285" s="22">
        <v>45289</v>
      </c>
      <c r="J285" s="21">
        <f t="shared" si="33"/>
        <v>0.22922999999999999</v>
      </c>
      <c r="M285" s="21">
        <f t="shared" si="34"/>
        <v>0.22922999999999999</v>
      </c>
      <c r="N285" s="21">
        <v>0.22922999999999999</v>
      </c>
      <c r="O285" s="23"/>
      <c r="P285" s="21"/>
      <c r="Q285" s="21">
        <f t="shared" si="35"/>
        <v>0.22922999999999999</v>
      </c>
      <c r="R285" s="21"/>
      <c r="S285" s="26"/>
      <c r="T285" s="25"/>
      <c r="U285" s="21">
        <f t="shared" si="32"/>
        <v>0</v>
      </c>
      <c r="V285" s="23"/>
      <c r="Z285" s="21"/>
      <c r="AA285" s="21"/>
      <c r="AJ285" s="21">
        <f t="shared" si="36"/>
        <v>0</v>
      </c>
      <c r="AN285" s="21">
        <f t="shared" si="37"/>
        <v>0</v>
      </c>
    </row>
    <row r="286" spans="1:40" x14ac:dyDescent="0.25">
      <c r="A286" t="s">
        <v>290</v>
      </c>
      <c r="B286" t="s">
        <v>291</v>
      </c>
      <c r="C286" t="s">
        <v>292</v>
      </c>
      <c r="G286" s="22">
        <v>45007</v>
      </c>
      <c r="H286" s="22">
        <v>45006</v>
      </c>
      <c r="I286" s="22">
        <v>45013</v>
      </c>
      <c r="J286" s="21">
        <f t="shared" si="33"/>
        <v>4.2310000000000007E-2</v>
      </c>
      <c r="M286" s="21">
        <f t="shared" si="34"/>
        <v>4.2310000000000007E-2</v>
      </c>
      <c r="N286" s="21">
        <v>4.2310000000000007E-2</v>
      </c>
      <c r="O286" s="23"/>
      <c r="P286" s="21"/>
      <c r="Q286" s="21">
        <f t="shared" si="35"/>
        <v>4.2310000000000007E-2</v>
      </c>
      <c r="R286" s="21"/>
      <c r="S286" s="26"/>
      <c r="T286" s="25"/>
      <c r="U286" s="21">
        <f t="shared" si="32"/>
        <v>0</v>
      </c>
      <c r="V286" s="23"/>
      <c r="Z286" s="21"/>
      <c r="AA286" s="21"/>
      <c r="AJ286" s="21">
        <f t="shared" si="36"/>
        <v>0</v>
      </c>
      <c r="AN286" s="21">
        <f t="shared" si="37"/>
        <v>0</v>
      </c>
    </row>
    <row r="287" spans="1:40" x14ac:dyDescent="0.25">
      <c r="A287" t="s">
        <v>290</v>
      </c>
      <c r="B287" t="s">
        <v>291</v>
      </c>
      <c r="C287" t="s">
        <v>292</v>
      </c>
      <c r="G287" s="22">
        <v>45099</v>
      </c>
      <c r="H287" s="22">
        <v>45098</v>
      </c>
      <c r="I287" s="22">
        <v>45105</v>
      </c>
      <c r="J287" s="21">
        <f t="shared" si="33"/>
        <v>8.3260000000000001E-2</v>
      </c>
      <c r="M287" s="21">
        <f t="shared" si="34"/>
        <v>8.3260000000000001E-2</v>
      </c>
      <c r="N287" s="21">
        <v>8.3260000000000001E-2</v>
      </c>
      <c r="O287" s="23"/>
      <c r="P287" s="21"/>
      <c r="Q287" s="21">
        <f t="shared" si="35"/>
        <v>8.3260000000000001E-2</v>
      </c>
      <c r="R287" s="21"/>
      <c r="S287" s="26"/>
      <c r="T287" s="25"/>
      <c r="U287" s="21">
        <f t="shared" si="32"/>
        <v>0</v>
      </c>
      <c r="V287" s="23"/>
      <c r="Z287" s="21"/>
      <c r="AA287" s="21"/>
      <c r="AJ287" s="21">
        <f t="shared" si="36"/>
        <v>0</v>
      </c>
      <c r="AN287" s="21">
        <f t="shared" si="37"/>
        <v>0</v>
      </c>
    </row>
    <row r="288" spans="1:40" x14ac:dyDescent="0.25">
      <c r="A288" t="s">
        <v>290</v>
      </c>
      <c r="B288" t="s">
        <v>291</v>
      </c>
      <c r="C288" t="s">
        <v>292</v>
      </c>
      <c r="G288" s="22">
        <v>45189</v>
      </c>
      <c r="H288" s="22">
        <v>45188</v>
      </c>
      <c r="I288" s="22">
        <v>45195</v>
      </c>
      <c r="J288" s="21">
        <f t="shared" si="33"/>
        <v>0.11255999999999998</v>
      </c>
      <c r="M288" s="21">
        <f t="shared" si="34"/>
        <v>0.11255999999999998</v>
      </c>
      <c r="N288" s="21">
        <v>0.11255999999999998</v>
      </c>
      <c r="O288" s="23"/>
      <c r="P288" s="21"/>
      <c r="Q288" s="21">
        <f t="shared" si="35"/>
        <v>0.11255999999999998</v>
      </c>
      <c r="R288" s="21"/>
      <c r="S288" s="26"/>
      <c r="T288" s="25"/>
      <c r="U288" s="21">
        <f t="shared" si="32"/>
        <v>0</v>
      </c>
      <c r="V288" s="23"/>
      <c r="Z288" s="21"/>
      <c r="AA288" s="21"/>
      <c r="AJ288" s="21">
        <f t="shared" si="36"/>
        <v>0</v>
      </c>
      <c r="AN288" s="21">
        <f t="shared" si="37"/>
        <v>0</v>
      </c>
    </row>
    <row r="289" spans="1:40" x14ac:dyDescent="0.25">
      <c r="A289" t="s">
        <v>290</v>
      </c>
      <c r="B289" t="s">
        <v>291</v>
      </c>
      <c r="C289" t="s">
        <v>292</v>
      </c>
      <c r="G289" s="22">
        <v>45282</v>
      </c>
      <c r="H289" s="22">
        <v>45281</v>
      </c>
      <c r="I289" s="22">
        <v>45289</v>
      </c>
      <c r="J289" s="21">
        <f t="shared" si="33"/>
        <v>0.12534999999999996</v>
      </c>
      <c r="M289" s="21">
        <f t="shared" si="34"/>
        <v>0.12534999999999996</v>
      </c>
      <c r="N289" s="21">
        <v>0.12534999999999996</v>
      </c>
      <c r="O289" s="23"/>
      <c r="P289" s="21"/>
      <c r="Q289" s="21">
        <f t="shared" si="35"/>
        <v>0.12534999999999996</v>
      </c>
      <c r="R289" s="21"/>
      <c r="S289" s="26"/>
      <c r="T289" s="25"/>
      <c r="U289" s="21">
        <f t="shared" si="32"/>
        <v>0</v>
      </c>
      <c r="V289" s="23"/>
      <c r="Z289" s="21"/>
      <c r="AA289" s="21"/>
      <c r="AJ289" s="21">
        <f t="shared" si="36"/>
        <v>0</v>
      </c>
      <c r="AN289" s="21">
        <f t="shared" si="37"/>
        <v>0</v>
      </c>
    </row>
    <row r="290" spans="1:40" x14ac:dyDescent="0.25">
      <c r="A290" t="s">
        <v>290</v>
      </c>
      <c r="B290" t="s">
        <v>291</v>
      </c>
      <c r="C290" t="s">
        <v>292</v>
      </c>
      <c r="G290" s="22">
        <v>45271</v>
      </c>
      <c r="H290" s="22">
        <v>45268</v>
      </c>
      <c r="I290" s="22">
        <v>45274</v>
      </c>
      <c r="J290" s="21">
        <f t="shared" si="33"/>
        <v>0.27342</v>
      </c>
      <c r="M290" s="21">
        <f t="shared" si="34"/>
        <v>0.27342</v>
      </c>
      <c r="N290" s="21"/>
      <c r="O290" s="23">
        <v>0.27342</v>
      </c>
      <c r="P290" s="21"/>
      <c r="Q290" s="21">
        <f t="shared" si="35"/>
        <v>0.27342</v>
      </c>
      <c r="R290" s="21"/>
      <c r="S290" s="26"/>
      <c r="T290" s="25"/>
      <c r="U290" s="21">
        <f t="shared" si="32"/>
        <v>0</v>
      </c>
      <c r="V290" s="23"/>
      <c r="Z290" s="21"/>
      <c r="AA290" s="21"/>
      <c r="AJ290" s="21">
        <f t="shared" si="36"/>
        <v>0</v>
      </c>
      <c r="AN290" s="21">
        <f t="shared" si="37"/>
        <v>0</v>
      </c>
    </row>
    <row r="291" spans="1:40" x14ac:dyDescent="0.25">
      <c r="A291" t="s">
        <v>293</v>
      </c>
      <c r="B291" t="s">
        <v>294</v>
      </c>
      <c r="C291" t="s">
        <v>295</v>
      </c>
      <c r="G291" s="22">
        <v>45007</v>
      </c>
      <c r="H291" s="22">
        <v>45006</v>
      </c>
      <c r="I291" s="22">
        <v>45013</v>
      </c>
      <c r="J291" s="21">
        <f t="shared" si="33"/>
        <v>0.30892999999999998</v>
      </c>
      <c r="M291" s="21">
        <f t="shared" si="34"/>
        <v>0.30892999999999998</v>
      </c>
      <c r="N291" s="21">
        <v>0.30892999999999998</v>
      </c>
      <c r="O291" s="23"/>
      <c r="P291" s="21"/>
      <c r="Q291" s="21">
        <f t="shared" si="35"/>
        <v>0.30892999999999998</v>
      </c>
      <c r="R291" s="21">
        <f>+N291*0.4889</f>
        <v>0.15103587699999999</v>
      </c>
      <c r="S291" s="26"/>
      <c r="T291" s="25"/>
      <c r="U291" s="21">
        <f t="shared" si="32"/>
        <v>0.15103587699999999</v>
      </c>
      <c r="V291" s="23"/>
      <c r="Z291" s="21"/>
      <c r="AA291" s="21"/>
      <c r="AJ291" s="21">
        <f t="shared" si="36"/>
        <v>0</v>
      </c>
      <c r="AN291" s="21">
        <f t="shared" si="37"/>
        <v>0</v>
      </c>
    </row>
    <row r="292" spans="1:40" x14ac:dyDescent="0.25">
      <c r="A292" t="s">
        <v>293</v>
      </c>
      <c r="B292" t="s">
        <v>294</v>
      </c>
      <c r="C292" t="s">
        <v>295</v>
      </c>
      <c r="G292" s="22">
        <v>45099</v>
      </c>
      <c r="H292" s="22">
        <v>45098</v>
      </c>
      <c r="I292" s="22">
        <v>45105</v>
      </c>
      <c r="J292" s="21">
        <f t="shared" si="33"/>
        <v>0.12198000000000001</v>
      </c>
      <c r="M292" s="21">
        <f t="shared" si="34"/>
        <v>0.12198000000000001</v>
      </c>
      <c r="N292" s="21">
        <v>0.12198000000000001</v>
      </c>
      <c r="O292" s="23"/>
      <c r="P292" s="21"/>
      <c r="Q292" s="21">
        <f t="shared" si="35"/>
        <v>0.12198000000000001</v>
      </c>
      <c r="R292" s="21">
        <f>+N292*0.4889</f>
        <v>5.9636022000000004E-2</v>
      </c>
      <c r="S292" s="26"/>
      <c r="T292" s="25"/>
      <c r="U292" s="21">
        <f t="shared" si="32"/>
        <v>5.9636022000000004E-2</v>
      </c>
      <c r="V292" s="23"/>
      <c r="Z292" s="21"/>
      <c r="AA292" s="21"/>
      <c r="AJ292" s="21">
        <f t="shared" si="36"/>
        <v>0</v>
      </c>
      <c r="AN292" s="21">
        <f t="shared" si="37"/>
        <v>0</v>
      </c>
    </row>
    <row r="293" spans="1:40" x14ac:dyDescent="0.25">
      <c r="A293" t="s">
        <v>293</v>
      </c>
      <c r="B293" t="s">
        <v>294</v>
      </c>
      <c r="C293" t="s">
        <v>295</v>
      </c>
      <c r="G293" s="22">
        <v>45189</v>
      </c>
      <c r="H293" s="22">
        <v>45188</v>
      </c>
      <c r="I293" s="22">
        <v>45195</v>
      </c>
      <c r="J293" s="21">
        <f t="shared" si="33"/>
        <v>0.14372999999999997</v>
      </c>
      <c r="M293" s="21">
        <f t="shared" si="34"/>
        <v>0.14372999999999997</v>
      </c>
      <c r="N293" s="21">
        <v>0.14372999999999997</v>
      </c>
      <c r="O293" s="23"/>
      <c r="P293" s="21"/>
      <c r="Q293" s="21">
        <f t="shared" si="35"/>
        <v>0.14372999999999997</v>
      </c>
      <c r="R293" s="21">
        <f>+N293*0.4889</f>
        <v>7.0269596999999989E-2</v>
      </c>
      <c r="S293" s="26"/>
      <c r="T293" s="25"/>
      <c r="U293" s="21">
        <f t="shared" si="32"/>
        <v>7.0269596999999989E-2</v>
      </c>
      <c r="V293" s="23"/>
      <c r="Z293" s="21"/>
      <c r="AA293" s="21"/>
      <c r="AJ293" s="21">
        <f t="shared" si="36"/>
        <v>0</v>
      </c>
      <c r="AN293" s="21">
        <f t="shared" si="37"/>
        <v>0</v>
      </c>
    </row>
    <row r="294" spans="1:40" x14ac:dyDescent="0.25">
      <c r="A294" t="s">
        <v>293</v>
      </c>
      <c r="B294" t="s">
        <v>294</v>
      </c>
      <c r="C294" t="s">
        <v>295</v>
      </c>
      <c r="G294" s="22">
        <v>45282</v>
      </c>
      <c r="H294" s="22">
        <v>45281</v>
      </c>
      <c r="I294" s="22">
        <v>45289</v>
      </c>
      <c r="J294" s="21">
        <f t="shared" si="33"/>
        <v>0.18901999999999997</v>
      </c>
      <c r="M294" s="21">
        <f t="shared" si="34"/>
        <v>0.18901999999999997</v>
      </c>
      <c r="N294" s="21">
        <v>0.18901999999999997</v>
      </c>
      <c r="O294" s="23"/>
      <c r="P294" s="21"/>
      <c r="Q294" s="21">
        <f t="shared" si="35"/>
        <v>0.18901999999999997</v>
      </c>
      <c r="R294" s="21">
        <f>+N294*0.4889</f>
        <v>9.2411877999999989E-2</v>
      </c>
      <c r="S294" s="26"/>
      <c r="T294" s="25"/>
      <c r="U294" s="21">
        <f t="shared" si="32"/>
        <v>9.2411877999999989E-2</v>
      </c>
      <c r="V294" s="23"/>
      <c r="Z294" s="21"/>
      <c r="AA294" s="21"/>
      <c r="AJ294" s="21">
        <f t="shared" si="36"/>
        <v>0</v>
      </c>
      <c r="AN294" s="21">
        <f t="shared" si="37"/>
        <v>0</v>
      </c>
    </row>
    <row r="295" spans="1:40" x14ac:dyDescent="0.25">
      <c r="A295" t="s">
        <v>296</v>
      </c>
      <c r="B295" t="s">
        <v>297</v>
      </c>
      <c r="C295" t="s">
        <v>298</v>
      </c>
      <c r="G295" s="22">
        <v>45189</v>
      </c>
      <c r="H295" s="22">
        <v>45188</v>
      </c>
      <c r="I295" s="22">
        <v>45195</v>
      </c>
      <c r="J295" s="21">
        <f t="shared" si="33"/>
        <v>6.3799999999999996E-2</v>
      </c>
      <c r="M295" s="21">
        <f t="shared" si="34"/>
        <v>6.3799999999999996E-2</v>
      </c>
      <c r="N295" s="21">
        <v>6.3799999999999996E-2</v>
      </c>
      <c r="O295" s="23"/>
      <c r="P295" s="21"/>
      <c r="Q295" s="21">
        <f t="shared" si="35"/>
        <v>6.3799999999999996E-2</v>
      </c>
      <c r="R295" s="21">
        <f>+N295*0.7811</f>
        <v>4.9834179999999999E-2</v>
      </c>
      <c r="S295" s="26"/>
      <c r="T295" s="25"/>
      <c r="U295" s="21">
        <f t="shared" si="32"/>
        <v>4.9834179999999999E-2</v>
      </c>
      <c r="V295" s="23"/>
      <c r="Z295" s="21"/>
      <c r="AA295" s="21"/>
      <c r="AJ295" s="21">
        <f t="shared" si="36"/>
        <v>0</v>
      </c>
      <c r="AN295" s="21">
        <f t="shared" si="37"/>
        <v>0</v>
      </c>
    </row>
    <row r="296" spans="1:40" x14ac:dyDescent="0.25">
      <c r="A296" t="s">
        <v>296</v>
      </c>
      <c r="B296" t="s">
        <v>297</v>
      </c>
      <c r="C296" t="s">
        <v>298</v>
      </c>
      <c r="G296" s="22">
        <v>45282</v>
      </c>
      <c r="H296" s="22">
        <v>45281</v>
      </c>
      <c r="I296" s="22">
        <v>45289</v>
      </c>
      <c r="J296" s="21">
        <f t="shared" si="33"/>
        <v>0.10521999999999998</v>
      </c>
      <c r="M296" s="21">
        <f t="shared" si="34"/>
        <v>0.10521999999999998</v>
      </c>
      <c r="N296" s="21">
        <v>0.10521999999999998</v>
      </c>
      <c r="O296" s="23"/>
      <c r="P296" s="21"/>
      <c r="Q296" s="21">
        <f t="shared" si="35"/>
        <v>0.10521999999999998</v>
      </c>
      <c r="R296" s="21">
        <f>+N296*0.7811</f>
        <v>8.2187341999999983E-2</v>
      </c>
      <c r="S296" s="26"/>
      <c r="T296" s="25"/>
      <c r="U296" s="21">
        <f t="shared" si="32"/>
        <v>8.2187341999999983E-2</v>
      </c>
      <c r="V296" s="23"/>
      <c r="Z296" s="21"/>
      <c r="AA296" s="21"/>
      <c r="AJ296" s="21">
        <f t="shared" si="36"/>
        <v>0</v>
      </c>
      <c r="AN296" s="21">
        <f t="shared" si="37"/>
        <v>0</v>
      </c>
    </row>
    <row r="297" spans="1:40" x14ac:dyDescent="0.25">
      <c r="A297" t="s">
        <v>299</v>
      </c>
      <c r="B297" t="s">
        <v>300</v>
      </c>
      <c r="C297" t="s">
        <v>301</v>
      </c>
      <c r="G297" s="22">
        <v>45007</v>
      </c>
      <c r="H297" s="22">
        <v>45006</v>
      </c>
      <c r="I297" s="22">
        <v>45013</v>
      </c>
      <c r="J297" s="21">
        <f t="shared" si="33"/>
        <v>2.2610000000000005E-2</v>
      </c>
      <c r="M297" s="21">
        <f t="shared" si="34"/>
        <v>2.2610000000000005E-2</v>
      </c>
      <c r="N297" s="21">
        <v>2.2610000000000005E-2</v>
      </c>
      <c r="O297" s="23"/>
      <c r="P297" s="21">
        <v>2.5222999999999999E-3</v>
      </c>
      <c r="Q297" s="21">
        <f t="shared" si="35"/>
        <v>2.5132300000000003E-2</v>
      </c>
      <c r="R297" s="21">
        <f>+N297*0.1214</f>
        <v>2.7448540000000006E-3</v>
      </c>
      <c r="S297" s="26"/>
      <c r="T297" s="25">
        <f>+P297*0.1214</f>
        <v>3.0620721999999995E-4</v>
      </c>
      <c r="U297" s="21">
        <f t="shared" si="32"/>
        <v>3.0510612200000007E-3</v>
      </c>
      <c r="V297" s="23"/>
      <c r="Z297" s="21"/>
      <c r="AA297" s="21">
        <v>2.5222999999999999E-3</v>
      </c>
      <c r="AJ297" s="21">
        <f t="shared" si="36"/>
        <v>0</v>
      </c>
      <c r="AN297" s="21">
        <f t="shared" si="37"/>
        <v>0</v>
      </c>
    </row>
    <row r="298" spans="1:40" x14ac:dyDescent="0.25">
      <c r="A298" t="s">
        <v>299</v>
      </c>
      <c r="B298" t="s">
        <v>300</v>
      </c>
      <c r="C298" t="s">
        <v>301</v>
      </c>
      <c r="G298" s="22">
        <v>45099</v>
      </c>
      <c r="H298" s="22">
        <v>45098</v>
      </c>
      <c r="I298" s="22">
        <v>45105</v>
      </c>
      <c r="J298" s="21">
        <f t="shared" si="33"/>
        <v>7.3319999999999996E-2</v>
      </c>
      <c r="M298" s="21">
        <f t="shared" si="34"/>
        <v>7.3319999999999996E-2</v>
      </c>
      <c r="N298" s="21">
        <v>7.3319999999999996E-2</v>
      </c>
      <c r="O298" s="23"/>
      <c r="P298" s="21">
        <v>2.5222999999999999E-3</v>
      </c>
      <c r="Q298" s="21">
        <f t="shared" si="35"/>
        <v>7.5842300000000001E-2</v>
      </c>
      <c r="R298" s="21">
        <f>+N298*0.1214</f>
        <v>8.9010479999999999E-3</v>
      </c>
      <c r="S298" s="26"/>
      <c r="T298" s="25">
        <f>+P298*0.1214</f>
        <v>3.0620721999999995E-4</v>
      </c>
      <c r="U298" s="21">
        <f t="shared" si="32"/>
        <v>9.2072552200000001E-3</v>
      </c>
      <c r="V298" s="23"/>
      <c r="Z298" s="21"/>
      <c r="AA298" s="21">
        <v>2.5222999999999999E-3</v>
      </c>
      <c r="AJ298" s="21">
        <f t="shared" si="36"/>
        <v>0</v>
      </c>
      <c r="AN298" s="21">
        <f t="shared" si="37"/>
        <v>0</v>
      </c>
    </row>
    <row r="299" spans="1:40" x14ac:dyDescent="0.25">
      <c r="A299" t="s">
        <v>299</v>
      </c>
      <c r="B299" t="s">
        <v>300</v>
      </c>
      <c r="C299" t="s">
        <v>301</v>
      </c>
      <c r="G299" s="22">
        <v>45189</v>
      </c>
      <c r="H299" s="22">
        <v>45188</v>
      </c>
      <c r="I299" s="22">
        <v>45195</v>
      </c>
      <c r="J299" s="21">
        <f t="shared" si="33"/>
        <v>4.1440000000000012E-2</v>
      </c>
      <c r="M299" s="21">
        <f t="shared" si="34"/>
        <v>4.1440000000000012E-2</v>
      </c>
      <c r="N299" s="21">
        <v>4.1440000000000012E-2</v>
      </c>
      <c r="O299" s="23"/>
      <c r="P299" s="21">
        <v>2.5222999999999999E-3</v>
      </c>
      <c r="Q299" s="21">
        <f t="shared" si="35"/>
        <v>4.396230000000001E-2</v>
      </c>
      <c r="R299" s="21">
        <f>+N299*0.1214</f>
        <v>5.0308160000000013E-3</v>
      </c>
      <c r="S299" s="26"/>
      <c r="T299" s="25">
        <f>+P299*0.1214</f>
        <v>3.0620721999999995E-4</v>
      </c>
      <c r="U299" s="21">
        <f t="shared" si="32"/>
        <v>5.3370232200000015E-3</v>
      </c>
      <c r="V299" s="23"/>
      <c r="Z299" s="21"/>
      <c r="AA299" s="21">
        <v>2.5222999999999999E-3</v>
      </c>
      <c r="AJ299" s="21">
        <f t="shared" si="36"/>
        <v>0</v>
      </c>
      <c r="AN299" s="21">
        <f t="shared" si="37"/>
        <v>0</v>
      </c>
    </row>
    <row r="300" spans="1:40" x14ac:dyDescent="0.25">
      <c r="A300" t="s">
        <v>299</v>
      </c>
      <c r="B300" t="s">
        <v>300</v>
      </c>
      <c r="C300" t="s">
        <v>301</v>
      </c>
      <c r="G300" s="22">
        <v>45282</v>
      </c>
      <c r="H300" s="22">
        <v>45281</v>
      </c>
      <c r="I300" s="22">
        <v>45289</v>
      </c>
      <c r="J300" s="21">
        <f t="shared" si="33"/>
        <v>4.5499999999999999E-2</v>
      </c>
      <c r="M300" s="21">
        <f t="shared" si="34"/>
        <v>4.5499999999999999E-2</v>
      </c>
      <c r="N300" s="21">
        <v>4.5499999999999999E-2</v>
      </c>
      <c r="O300" s="23"/>
      <c r="P300" s="21">
        <v>2.5222999999999999E-3</v>
      </c>
      <c r="Q300" s="21">
        <f t="shared" si="35"/>
        <v>4.8022299999999997E-2</v>
      </c>
      <c r="R300" s="21">
        <f>+N300*0.1214</f>
        <v>5.5236999999999994E-3</v>
      </c>
      <c r="S300" s="26"/>
      <c r="T300" s="25">
        <f>+P300*0.1214</f>
        <v>3.0620721999999995E-4</v>
      </c>
      <c r="U300" s="21">
        <f t="shared" si="32"/>
        <v>5.8299072199999996E-3</v>
      </c>
      <c r="V300" s="23"/>
      <c r="Z300" s="21"/>
      <c r="AA300" s="21">
        <v>2.5222999999999999E-3</v>
      </c>
      <c r="AJ300" s="21">
        <f t="shared" si="36"/>
        <v>0</v>
      </c>
      <c r="AN300" s="21">
        <f t="shared" si="37"/>
        <v>0</v>
      </c>
    </row>
    <row r="301" spans="1:40" x14ac:dyDescent="0.25">
      <c r="A301" t="s">
        <v>302</v>
      </c>
      <c r="B301" t="s">
        <v>303</v>
      </c>
      <c r="C301" t="s">
        <v>304</v>
      </c>
      <c r="G301" s="22">
        <v>45099</v>
      </c>
      <c r="H301" s="22">
        <v>45098</v>
      </c>
      <c r="I301" s="22">
        <v>45105</v>
      </c>
      <c r="J301" s="21">
        <f t="shared" si="33"/>
        <v>1.4990000000000003E-2</v>
      </c>
      <c r="M301" s="21">
        <f t="shared" si="34"/>
        <v>1.4990000000000003E-2</v>
      </c>
      <c r="N301" s="21">
        <v>1.4990000000000003E-2</v>
      </c>
      <c r="O301" s="23"/>
      <c r="P301" s="21"/>
      <c r="Q301" s="21">
        <f t="shared" si="35"/>
        <v>1.4990000000000003E-2</v>
      </c>
      <c r="R301" s="21">
        <f>+N301*0.007</f>
        <v>1.0493000000000003E-4</v>
      </c>
      <c r="S301" s="26"/>
      <c r="T301" s="25"/>
      <c r="U301" s="21">
        <f t="shared" ref="U301:U313" si="38">+R301+S301+T301</f>
        <v>1.0493000000000003E-4</v>
      </c>
      <c r="V301" s="23"/>
      <c r="Z301" s="21"/>
      <c r="AA301" s="21"/>
      <c r="AJ301" s="21">
        <f t="shared" si="36"/>
        <v>0</v>
      </c>
      <c r="AN301" s="21">
        <f t="shared" si="37"/>
        <v>0</v>
      </c>
    </row>
    <row r="302" spans="1:40" x14ac:dyDescent="0.25">
      <c r="A302" t="s">
        <v>302</v>
      </c>
      <c r="B302" t="s">
        <v>303</v>
      </c>
      <c r="C302" t="s">
        <v>304</v>
      </c>
      <c r="G302" s="22">
        <v>45189</v>
      </c>
      <c r="H302" s="22">
        <v>45188</v>
      </c>
      <c r="I302" s="22">
        <v>45195</v>
      </c>
      <c r="J302" s="21">
        <f t="shared" si="33"/>
        <v>0.13011</v>
      </c>
      <c r="M302" s="21">
        <f t="shared" si="34"/>
        <v>0.13011</v>
      </c>
      <c r="N302" s="21">
        <v>0.13011</v>
      </c>
      <c r="O302" s="23"/>
      <c r="P302" s="21"/>
      <c r="Q302" s="21">
        <f t="shared" si="35"/>
        <v>0.13011</v>
      </c>
      <c r="R302" s="21">
        <f>+N302*0.007</f>
        <v>9.1077000000000009E-4</v>
      </c>
      <c r="S302" s="26"/>
      <c r="T302" s="25"/>
      <c r="U302" s="21">
        <f t="shared" si="38"/>
        <v>9.1077000000000009E-4</v>
      </c>
      <c r="V302" s="23"/>
      <c r="Z302" s="21"/>
      <c r="AA302" s="21"/>
      <c r="AJ302" s="21">
        <f t="shared" si="36"/>
        <v>0</v>
      </c>
      <c r="AN302" s="21">
        <f t="shared" si="37"/>
        <v>0</v>
      </c>
    </row>
    <row r="303" spans="1:40" x14ac:dyDescent="0.25">
      <c r="A303" t="s">
        <v>302</v>
      </c>
      <c r="B303" t="s">
        <v>303</v>
      </c>
      <c r="C303" t="s">
        <v>304</v>
      </c>
      <c r="G303" s="22">
        <v>45282</v>
      </c>
      <c r="H303" s="22">
        <v>45281</v>
      </c>
      <c r="I303" s="22">
        <v>45289</v>
      </c>
      <c r="J303" s="21">
        <f t="shared" si="33"/>
        <v>1.5609999999999999E-2</v>
      </c>
      <c r="M303" s="21">
        <f t="shared" si="34"/>
        <v>1.5609999999999999E-2</v>
      </c>
      <c r="N303" s="21">
        <v>1.5609999999999999E-2</v>
      </c>
      <c r="O303" s="23"/>
      <c r="P303" s="21"/>
      <c r="Q303" s="21">
        <f t="shared" si="35"/>
        <v>1.5609999999999999E-2</v>
      </c>
      <c r="R303" s="21">
        <f>+N303*0.007</f>
        <v>1.0926999999999999E-4</v>
      </c>
      <c r="S303" s="26"/>
      <c r="T303" s="25"/>
      <c r="U303" s="21">
        <f t="shared" si="38"/>
        <v>1.0926999999999999E-4</v>
      </c>
      <c r="V303" s="23"/>
      <c r="Z303" s="21"/>
      <c r="AA303" s="21"/>
      <c r="AJ303" s="21">
        <f t="shared" si="36"/>
        <v>0</v>
      </c>
      <c r="AN303" s="21">
        <f t="shared" si="37"/>
        <v>0</v>
      </c>
    </row>
    <row r="304" spans="1:40" x14ac:dyDescent="0.25">
      <c r="A304" t="s">
        <v>305</v>
      </c>
      <c r="B304" t="s">
        <v>306</v>
      </c>
      <c r="C304" t="s">
        <v>307</v>
      </c>
      <c r="G304" s="22">
        <v>45007</v>
      </c>
      <c r="H304" s="22">
        <v>45006</v>
      </c>
      <c r="I304" s="22">
        <v>45013</v>
      </c>
      <c r="J304" s="21">
        <f t="shared" si="33"/>
        <v>0.10238999999999997</v>
      </c>
      <c r="M304" s="21">
        <f t="shared" si="34"/>
        <v>0.10238999999999997</v>
      </c>
      <c r="N304" s="21">
        <v>0.10238999999999997</v>
      </c>
      <c r="O304" s="23"/>
      <c r="P304" s="21"/>
      <c r="Q304" s="21">
        <f t="shared" si="35"/>
        <v>0.10238999999999997</v>
      </c>
      <c r="R304" s="21">
        <f>+N304*1</f>
        <v>0.10238999999999997</v>
      </c>
      <c r="S304" s="26"/>
      <c r="T304" s="25"/>
      <c r="U304" s="21">
        <f t="shared" si="38"/>
        <v>0.10238999999999997</v>
      </c>
      <c r="V304" s="23"/>
      <c r="Z304" s="21"/>
      <c r="AA304" s="21"/>
      <c r="AJ304" s="21">
        <f t="shared" si="36"/>
        <v>0</v>
      </c>
      <c r="AN304" s="21">
        <f t="shared" si="37"/>
        <v>0</v>
      </c>
    </row>
    <row r="305" spans="1:40" x14ac:dyDescent="0.25">
      <c r="A305" t="s">
        <v>305</v>
      </c>
      <c r="B305" t="s">
        <v>306</v>
      </c>
      <c r="C305" t="s">
        <v>307</v>
      </c>
      <c r="G305" s="22">
        <v>45099</v>
      </c>
      <c r="H305" s="22">
        <v>45098</v>
      </c>
      <c r="I305" s="22">
        <v>45105</v>
      </c>
      <c r="J305" s="21">
        <f t="shared" si="33"/>
        <v>0.15895000000000001</v>
      </c>
      <c r="M305" s="21">
        <f t="shared" si="34"/>
        <v>0.15895000000000001</v>
      </c>
      <c r="N305" s="21">
        <v>0.15895000000000001</v>
      </c>
      <c r="O305" s="23"/>
      <c r="P305" s="21"/>
      <c r="Q305" s="21">
        <f t="shared" si="35"/>
        <v>0.15895000000000001</v>
      </c>
      <c r="R305" s="21">
        <f>+N305*1</f>
        <v>0.15895000000000001</v>
      </c>
      <c r="S305" s="26"/>
      <c r="T305" s="25"/>
      <c r="U305" s="21">
        <f t="shared" si="38"/>
        <v>0.15895000000000001</v>
      </c>
      <c r="V305" s="23"/>
      <c r="Z305" s="21"/>
      <c r="AA305" s="21"/>
      <c r="AJ305" s="21">
        <f t="shared" si="36"/>
        <v>0</v>
      </c>
      <c r="AN305" s="21">
        <f t="shared" si="37"/>
        <v>0</v>
      </c>
    </row>
    <row r="306" spans="1:40" x14ac:dyDescent="0.25">
      <c r="A306" t="s">
        <v>305</v>
      </c>
      <c r="B306" t="s">
        <v>306</v>
      </c>
      <c r="C306" t="s">
        <v>307</v>
      </c>
      <c r="G306" s="22">
        <v>45189</v>
      </c>
      <c r="H306" s="22">
        <v>45188</v>
      </c>
      <c r="I306" s="22">
        <v>45195</v>
      </c>
      <c r="J306" s="21">
        <f t="shared" si="33"/>
        <v>0.16517999999999999</v>
      </c>
      <c r="M306" s="21">
        <f t="shared" si="34"/>
        <v>0.16517999999999999</v>
      </c>
      <c r="N306" s="21">
        <v>0.16517999999999999</v>
      </c>
      <c r="O306" s="23"/>
      <c r="P306" s="21"/>
      <c r="Q306" s="21">
        <f t="shared" si="35"/>
        <v>0.16517999999999999</v>
      </c>
      <c r="R306" s="21">
        <f>+N306*1</f>
        <v>0.16517999999999999</v>
      </c>
      <c r="S306" s="26"/>
      <c r="T306" s="25"/>
      <c r="U306" s="21">
        <f t="shared" si="38"/>
        <v>0.16517999999999999</v>
      </c>
      <c r="V306" s="23"/>
      <c r="Z306" s="21"/>
      <c r="AA306" s="21"/>
      <c r="AJ306" s="21">
        <f t="shared" si="36"/>
        <v>0</v>
      </c>
      <c r="AN306" s="21">
        <f t="shared" si="37"/>
        <v>0</v>
      </c>
    </row>
    <row r="307" spans="1:40" x14ac:dyDescent="0.25">
      <c r="A307" t="s">
        <v>305</v>
      </c>
      <c r="B307" t="s">
        <v>306</v>
      </c>
      <c r="C307" t="s">
        <v>307</v>
      </c>
      <c r="G307" s="22">
        <v>45282</v>
      </c>
      <c r="H307" s="22">
        <v>45281</v>
      </c>
      <c r="I307" s="22">
        <v>45289</v>
      </c>
      <c r="J307" s="21">
        <f t="shared" si="33"/>
        <v>0.24573000000000003</v>
      </c>
      <c r="M307" s="21">
        <f t="shared" si="34"/>
        <v>0.24573000000000003</v>
      </c>
      <c r="N307" s="21">
        <v>0.24573000000000003</v>
      </c>
      <c r="O307" s="23"/>
      <c r="P307" s="21"/>
      <c r="Q307" s="21">
        <f t="shared" si="35"/>
        <v>0.24573000000000003</v>
      </c>
      <c r="R307" s="21">
        <f>+N307*1</f>
        <v>0.24573000000000003</v>
      </c>
      <c r="S307" s="26"/>
      <c r="T307" s="25"/>
      <c r="U307" s="21">
        <f t="shared" si="38"/>
        <v>0.24573000000000003</v>
      </c>
      <c r="V307" s="23"/>
      <c r="Z307" s="21"/>
      <c r="AA307" s="21"/>
      <c r="AJ307" s="21">
        <f t="shared" si="36"/>
        <v>0</v>
      </c>
      <c r="AN307" s="21">
        <f t="shared" si="37"/>
        <v>0</v>
      </c>
    </row>
    <row r="308" spans="1:40" x14ac:dyDescent="0.25">
      <c r="A308" t="s">
        <v>308</v>
      </c>
      <c r="B308" t="s">
        <v>309</v>
      </c>
      <c r="C308" t="s">
        <v>310</v>
      </c>
      <c r="G308" s="22">
        <v>45007</v>
      </c>
      <c r="H308" s="22">
        <v>45006</v>
      </c>
      <c r="I308" s="22">
        <v>45013</v>
      </c>
      <c r="J308" s="21">
        <f t="shared" si="33"/>
        <v>7.5620000000000007E-2</v>
      </c>
      <c r="M308" s="21">
        <f t="shared" si="34"/>
        <v>7.5620000000000007E-2</v>
      </c>
      <c r="N308" s="21">
        <v>7.5620000000000007E-2</v>
      </c>
      <c r="O308" s="23"/>
      <c r="P308" s="21"/>
      <c r="Q308" s="21">
        <f t="shared" si="35"/>
        <v>7.5620000000000007E-2</v>
      </c>
      <c r="R308" s="21">
        <f>+N308*0.114</f>
        <v>8.6206800000000004E-3</v>
      </c>
      <c r="S308" s="26"/>
      <c r="T308" s="25"/>
      <c r="U308" s="21">
        <f t="shared" si="38"/>
        <v>8.6206800000000004E-3</v>
      </c>
      <c r="V308" s="23"/>
      <c r="Z308" s="21"/>
      <c r="AA308" s="21"/>
      <c r="AJ308" s="21">
        <f t="shared" si="36"/>
        <v>0</v>
      </c>
      <c r="AN308" s="21">
        <f t="shared" si="37"/>
        <v>0</v>
      </c>
    </row>
    <row r="309" spans="1:40" x14ac:dyDescent="0.25">
      <c r="A309" t="s">
        <v>308</v>
      </c>
      <c r="B309" t="s">
        <v>309</v>
      </c>
      <c r="C309" t="s">
        <v>310</v>
      </c>
      <c r="G309" s="22">
        <v>45099</v>
      </c>
      <c r="H309" s="22">
        <v>45098</v>
      </c>
      <c r="I309" s="22">
        <v>45105</v>
      </c>
      <c r="J309" s="21">
        <f t="shared" si="33"/>
        <v>0.16251999999999994</v>
      </c>
      <c r="M309" s="21">
        <f t="shared" si="34"/>
        <v>0.16251999999999994</v>
      </c>
      <c r="N309" s="21">
        <v>0.16251999999999994</v>
      </c>
      <c r="O309" s="23"/>
      <c r="P309" s="21"/>
      <c r="Q309" s="21">
        <f t="shared" si="35"/>
        <v>0.16251999999999994</v>
      </c>
      <c r="R309" s="21">
        <f>+N309*0.114</f>
        <v>1.8527279999999993E-2</v>
      </c>
      <c r="S309" s="26"/>
      <c r="T309" s="25"/>
      <c r="U309" s="21">
        <f t="shared" si="38"/>
        <v>1.8527279999999993E-2</v>
      </c>
      <c r="V309" s="23"/>
      <c r="Z309" s="21"/>
      <c r="AA309" s="21"/>
      <c r="AJ309" s="21">
        <f t="shared" si="36"/>
        <v>0</v>
      </c>
      <c r="AN309" s="21">
        <f t="shared" si="37"/>
        <v>0</v>
      </c>
    </row>
    <row r="310" spans="1:40" x14ac:dyDescent="0.25">
      <c r="A310" t="s">
        <v>308</v>
      </c>
      <c r="B310" t="s">
        <v>309</v>
      </c>
      <c r="C310" t="s">
        <v>310</v>
      </c>
      <c r="G310" s="22">
        <v>45189</v>
      </c>
      <c r="H310" s="22">
        <v>45188</v>
      </c>
      <c r="I310" s="22">
        <v>45195</v>
      </c>
      <c r="J310" s="21">
        <f t="shared" si="33"/>
        <v>0.22997000000000001</v>
      </c>
      <c r="M310" s="21">
        <f t="shared" si="34"/>
        <v>0.22997000000000001</v>
      </c>
      <c r="N310" s="21">
        <v>0.22997000000000001</v>
      </c>
      <c r="O310" s="23"/>
      <c r="P310" s="21"/>
      <c r="Q310" s="21">
        <f t="shared" si="35"/>
        <v>0.22997000000000001</v>
      </c>
      <c r="R310" s="21">
        <f>+N310*0.114</f>
        <v>2.6216580000000003E-2</v>
      </c>
      <c r="S310" s="26"/>
      <c r="T310" s="25"/>
      <c r="U310" s="21">
        <f t="shared" si="38"/>
        <v>2.6216580000000003E-2</v>
      </c>
      <c r="V310" s="23"/>
      <c r="Z310" s="21"/>
      <c r="AA310" s="21"/>
      <c r="AJ310" s="21">
        <f t="shared" si="36"/>
        <v>0</v>
      </c>
      <c r="AN310" s="21">
        <f t="shared" si="37"/>
        <v>0</v>
      </c>
    </row>
    <row r="311" spans="1:40" x14ac:dyDescent="0.25">
      <c r="A311" t="s">
        <v>308</v>
      </c>
      <c r="B311" t="s">
        <v>309</v>
      </c>
      <c r="C311" t="s">
        <v>310</v>
      </c>
      <c r="G311" s="22">
        <v>45282</v>
      </c>
      <c r="H311" s="22">
        <v>45281</v>
      </c>
      <c r="I311" s="22">
        <v>45289</v>
      </c>
      <c r="J311" s="21">
        <f t="shared" si="33"/>
        <v>0.33631</v>
      </c>
      <c r="M311" s="21">
        <f t="shared" si="34"/>
        <v>0.33631</v>
      </c>
      <c r="N311" s="21">
        <v>0.33631</v>
      </c>
      <c r="O311" s="23"/>
      <c r="P311" s="21"/>
      <c r="Q311" s="21">
        <f t="shared" si="35"/>
        <v>0.33631</v>
      </c>
      <c r="R311" s="21">
        <f>+N311*0.114</f>
        <v>3.833934E-2</v>
      </c>
      <c r="S311" s="26"/>
      <c r="T311" s="25"/>
      <c r="U311" s="21">
        <f t="shared" si="38"/>
        <v>3.833934E-2</v>
      </c>
      <c r="V311" s="23"/>
      <c r="Z311" s="21"/>
      <c r="AA311" s="21"/>
      <c r="AJ311" s="21">
        <f t="shared" si="36"/>
        <v>0</v>
      </c>
      <c r="AN311" s="21">
        <f t="shared" si="37"/>
        <v>0</v>
      </c>
    </row>
    <row r="312" spans="1:40" x14ac:dyDescent="0.25">
      <c r="A312" t="s">
        <v>311</v>
      </c>
      <c r="B312" t="s">
        <v>312</v>
      </c>
      <c r="C312" t="s">
        <v>313</v>
      </c>
      <c r="G312" s="22">
        <v>45189</v>
      </c>
      <c r="H312" s="22">
        <v>45188</v>
      </c>
      <c r="I312" s="22">
        <v>45195</v>
      </c>
      <c r="J312" s="21">
        <f t="shared" si="33"/>
        <v>2.733E-2</v>
      </c>
      <c r="M312" s="21">
        <f t="shared" si="34"/>
        <v>2.733E-2</v>
      </c>
      <c r="N312" s="21">
        <v>2.733E-2</v>
      </c>
      <c r="O312" s="23"/>
      <c r="P312" s="21"/>
      <c r="Q312" s="21">
        <f t="shared" si="35"/>
        <v>2.733E-2</v>
      </c>
      <c r="R312" s="21">
        <f>+N312*0.3749</f>
        <v>1.0246017E-2</v>
      </c>
      <c r="S312" s="26"/>
      <c r="T312" s="25"/>
      <c r="U312" s="21">
        <f t="shared" si="38"/>
        <v>1.0246017E-2</v>
      </c>
      <c r="V312" s="23"/>
      <c r="Z312" s="21"/>
      <c r="AA312" s="21"/>
      <c r="AJ312" s="21">
        <f t="shared" si="36"/>
        <v>0</v>
      </c>
      <c r="AN312" s="21">
        <f t="shared" si="37"/>
        <v>0</v>
      </c>
    </row>
    <row r="313" spans="1:40" x14ac:dyDescent="0.25">
      <c r="A313" t="s">
        <v>311</v>
      </c>
      <c r="B313" t="s">
        <v>312</v>
      </c>
      <c r="C313" t="s">
        <v>313</v>
      </c>
      <c r="G313" s="22">
        <v>45282</v>
      </c>
      <c r="H313" s="22">
        <v>45281</v>
      </c>
      <c r="I313" s="22">
        <v>45289</v>
      </c>
      <c r="J313" s="21">
        <f t="shared" si="33"/>
        <v>0.34044000000000002</v>
      </c>
      <c r="M313" s="21">
        <f t="shared" si="34"/>
        <v>0.34044000000000002</v>
      </c>
      <c r="N313" s="21">
        <v>0.34044000000000002</v>
      </c>
      <c r="O313" s="23"/>
      <c r="P313" s="21"/>
      <c r="Q313" s="21">
        <f t="shared" si="35"/>
        <v>0.34044000000000002</v>
      </c>
      <c r="R313" s="21">
        <f>+N313*0.3749</f>
        <v>0.12763095600000002</v>
      </c>
      <c r="S313" s="26"/>
      <c r="T313" s="25"/>
      <c r="U313" s="21">
        <f t="shared" si="38"/>
        <v>0.12763095600000002</v>
      </c>
      <c r="V313" s="23"/>
      <c r="Z313" s="21"/>
      <c r="AA313" s="21"/>
      <c r="AJ313" s="21">
        <f t="shared" si="36"/>
        <v>0</v>
      </c>
      <c r="AN313" s="21">
        <f t="shared" si="37"/>
        <v>0</v>
      </c>
    </row>
    <row r="317" spans="1:40" x14ac:dyDescent="0.25">
      <c r="J317" s="21"/>
    </row>
  </sheetData>
  <autoFilter ref="A16:AP313" xr:uid="{00000000-0001-0000-0000-000000000000}"/>
  <mergeCells count="43">
    <mergeCell ref="AO13:AO15"/>
    <mergeCell ref="AE13:AE15"/>
    <mergeCell ref="AF12:AF15"/>
    <mergeCell ref="AG13:AG15"/>
    <mergeCell ref="AH13:AH15"/>
    <mergeCell ref="AI13:AI15"/>
    <mergeCell ref="AN13:AN15"/>
    <mergeCell ref="AC13:AC15"/>
    <mergeCell ref="AD13:AD15"/>
    <mergeCell ref="AK13:AK15"/>
    <mergeCell ref="AL13:AL15"/>
    <mergeCell ref="AM13:AM15"/>
    <mergeCell ref="AJ13:AJ15"/>
    <mergeCell ref="N13:N15"/>
    <mergeCell ref="AA13:AA15"/>
    <mergeCell ref="AB13:AB15"/>
    <mergeCell ref="R13:R15"/>
    <mergeCell ref="T13:T15"/>
    <mergeCell ref="U13:U15"/>
    <mergeCell ref="V13:V15"/>
    <mergeCell ref="W13:W15"/>
    <mergeCell ref="X13:X15"/>
    <mergeCell ref="S13:S15"/>
    <mergeCell ref="O13:O15"/>
    <mergeCell ref="Q13:Q15"/>
    <mergeCell ref="Y13:Y15"/>
    <mergeCell ref="Z13:Z15"/>
    <mergeCell ref="P13:P15"/>
    <mergeCell ref="A6:M8"/>
    <mergeCell ref="A10:J10"/>
    <mergeCell ref="K12:M12"/>
    <mergeCell ref="B13:B15"/>
    <mergeCell ref="D13:D15"/>
    <mergeCell ref="C13:C15"/>
    <mergeCell ref="K13:K15"/>
    <mergeCell ref="L13:L15"/>
    <mergeCell ref="F13:F15"/>
    <mergeCell ref="E13:E15"/>
    <mergeCell ref="H13:H15"/>
    <mergeCell ref="I13:I15"/>
    <mergeCell ref="M13:M15"/>
    <mergeCell ref="G13:G15"/>
    <mergeCell ref="J12:J15"/>
  </mergeCells>
  <phoneticPr fontId="0" type="noConversion"/>
  <printOptions gridLines="1"/>
  <pageMargins left="0.25" right="0.25" top="1" bottom="1" header="0.5" footer="0.5"/>
  <pageSetup orientation="landscape" r:id="rId1"/>
  <headerFooter alignWithMargins="0">
    <oddHeader>&amp;C&amp;"Arial,Bold"PRIMARY LAYOUT
2023 YEAR-END TAX REPORTING INFORMATION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Manager/>
  <Company>Investment Company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Barre</dc:creator>
  <cp:keywords/>
  <dc:description/>
  <cp:lastModifiedBy>Gavinski, Dustin M</cp:lastModifiedBy>
  <cp:revision/>
  <dcterms:created xsi:type="dcterms:W3CDTF">2005-07-20T15:33:39Z</dcterms:created>
  <dcterms:modified xsi:type="dcterms:W3CDTF">2024-02-01T22:27:52Z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0df1db-9955-4087-a541-42c2f5a9332e_Enabled">
    <vt:lpwstr>true</vt:lpwstr>
  </property>
  <property fmtid="{D5CDD505-2E9C-101B-9397-08002B2CF9AE}" pid="3" name="MSIP_Label_320df1db-9955-4087-a541-42c2f5a9332e_SetDate">
    <vt:lpwstr>2024-01-04T16:14:03Z</vt:lpwstr>
  </property>
  <property fmtid="{D5CDD505-2E9C-101B-9397-08002B2CF9AE}" pid="4" name="MSIP_Label_320df1db-9955-4087-a541-42c2f5a9332e_Method">
    <vt:lpwstr>Standard</vt:lpwstr>
  </property>
  <property fmtid="{D5CDD505-2E9C-101B-9397-08002B2CF9AE}" pid="5" name="MSIP_Label_320df1db-9955-4087-a541-42c2f5a9332e_Name">
    <vt:lpwstr>Confidential Information</vt:lpwstr>
  </property>
  <property fmtid="{D5CDD505-2E9C-101B-9397-08002B2CF9AE}" pid="6" name="MSIP_Label_320df1db-9955-4087-a541-42c2f5a9332e_SiteId">
    <vt:lpwstr>eef95730-77bf-4663-a55d-1ddff9335b5b</vt:lpwstr>
  </property>
  <property fmtid="{D5CDD505-2E9C-101B-9397-08002B2CF9AE}" pid="7" name="MSIP_Label_320df1db-9955-4087-a541-42c2f5a9332e_ActionId">
    <vt:lpwstr>3cfb0782-a94f-4fe3-92a5-e7682c23c65f</vt:lpwstr>
  </property>
  <property fmtid="{D5CDD505-2E9C-101B-9397-08002B2CF9AE}" pid="8" name="MSIP_Label_320df1db-9955-4087-a541-42c2f5a9332e_ContentBits">
    <vt:lpwstr>0</vt:lpwstr>
  </property>
</Properties>
</file>